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9"/>
  </bookViews>
  <sheets>
    <sheet name="交发集团" sheetId="1" r:id="rId1"/>
    <sheet name="交建" sheetId="2" r:id="rId2"/>
    <sheet name="交通国投" sheetId="3" r:id="rId3"/>
    <sheet name="铁发" sheetId="4" r:id="rId4"/>
    <sheet name="公交" sheetId="5" r:id="rId5"/>
    <sheet name="运营" sheetId="6" r:id="rId6"/>
    <sheet name="睿通" sheetId="7" r:id="rId7"/>
    <sheet name="百通" sheetId="8" r:id="rId8"/>
    <sheet name="环畅" sheetId="9" r:id="rId9"/>
    <sheet name="机场" sheetId="10" r:id="rId10"/>
    <sheet name="兴南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44525"/>
</workbook>
</file>

<file path=xl/sharedStrings.xml><?xml version="1.0" encoding="utf-8"?>
<sst xmlns="http://schemas.openxmlformats.org/spreadsheetml/2006/main" count="423" uniqueCount="210">
  <si>
    <t>市属国有企业2024年度薪酬信息披露</t>
  </si>
  <si>
    <t>龙岩交通发展集团有限公司</t>
  </si>
  <si>
    <t>姓名</t>
  </si>
  <si>
    <t>职务</t>
  </si>
  <si>
    <t>任职起止时间</t>
  </si>
  <si>
    <t>2024年度从本公司获得的税前报酬情况（单位：万元）</t>
  </si>
  <si>
    <r>
      <rPr>
        <b/>
        <sz val="11"/>
        <color theme="1"/>
        <rFont val="仿宋_GB2312"/>
        <charset val="134"/>
      </rPr>
      <t xml:space="preserve">是否在股东单位或其他关联方领取薪酬
</t>
    </r>
    <r>
      <rPr>
        <sz val="11"/>
        <color theme="1"/>
        <rFont val="仿宋_GB2312"/>
        <charset val="134"/>
      </rPr>
      <t>（是/否）</t>
    </r>
  </si>
  <si>
    <r>
      <rPr>
        <b/>
        <sz val="11"/>
        <color theme="1"/>
        <rFont val="仿宋_GB2312"/>
        <charset val="134"/>
      </rPr>
      <t xml:space="preserve">在关联方领取的税前薪酬总额
</t>
    </r>
    <r>
      <rPr>
        <sz val="11"/>
        <color theme="1"/>
        <rFont val="仿宋_GB2312"/>
        <charset val="134"/>
      </rPr>
      <t>（万元）</t>
    </r>
  </si>
  <si>
    <r>
      <rPr>
        <b/>
        <sz val="11"/>
        <color theme="1"/>
        <rFont val="仿宋_GB2312"/>
        <charset val="134"/>
      </rPr>
      <t xml:space="preserve">应付薪酬
</t>
    </r>
    <r>
      <rPr>
        <sz val="11"/>
        <color theme="1"/>
        <rFont val="仿宋_GB2312"/>
        <charset val="134"/>
      </rPr>
      <t>（1）</t>
    </r>
  </si>
  <si>
    <r>
      <rPr>
        <b/>
        <sz val="11"/>
        <color theme="1"/>
        <rFont val="仿宋_GB2312"/>
        <charset val="134"/>
      </rPr>
      <t xml:space="preserve">社会保险、企业年金、补充医疗保险及住房公积金的单位缴存部分
</t>
    </r>
    <r>
      <rPr>
        <sz val="11"/>
        <color theme="1"/>
        <rFont val="仿宋_GB2312"/>
        <charset val="134"/>
      </rPr>
      <t>（2）</t>
    </r>
  </si>
  <si>
    <t>其他货币性收入（3）</t>
  </si>
  <si>
    <r>
      <rPr>
        <b/>
        <sz val="11"/>
        <color theme="1"/>
        <rFont val="仿宋_GB2312"/>
        <charset val="134"/>
      </rPr>
      <t xml:space="preserve">合计
</t>
    </r>
    <r>
      <rPr>
        <sz val="11"/>
        <color theme="1"/>
        <rFont val="仿宋_GB2312"/>
        <charset val="134"/>
      </rPr>
      <t>（4）=（1）+（2）+（3）</t>
    </r>
  </si>
  <si>
    <t>公务交通补贴</t>
  </si>
  <si>
    <t>纪检监察补贴</t>
  </si>
  <si>
    <t>审计津贴</t>
  </si>
  <si>
    <t>陈道龙</t>
  </si>
  <si>
    <t>党委书记
董事长</t>
  </si>
  <si>
    <t>2020.11至今</t>
  </si>
  <si>
    <t>否</t>
  </si>
  <si>
    <t>张益民</t>
  </si>
  <si>
    <t>党委副书记
副董事长
总经理</t>
  </si>
  <si>
    <t>2023.06至今</t>
  </si>
  <si>
    <t>欧月萍</t>
  </si>
  <si>
    <t>党委副书记</t>
  </si>
  <si>
    <t>2020.6至今</t>
  </si>
  <si>
    <t>罗庆河</t>
  </si>
  <si>
    <t>党委委员
副总经理</t>
  </si>
  <si>
    <t>2016.9至今</t>
  </si>
  <si>
    <t>胡炜芝</t>
  </si>
  <si>
    <t>党委委员
纪委书记</t>
  </si>
  <si>
    <t>吴南昌</t>
  </si>
  <si>
    <t>2019.2至今</t>
  </si>
  <si>
    <t>陈明盛</t>
  </si>
  <si>
    <t>邱昭联</t>
  </si>
  <si>
    <t>总会计师</t>
  </si>
  <si>
    <t>2022.12至今</t>
  </si>
  <si>
    <t>张丽玲</t>
  </si>
  <si>
    <t>总审计师</t>
  </si>
  <si>
    <t>徐红涛</t>
  </si>
  <si>
    <t>总经济师</t>
  </si>
  <si>
    <t>邱  文</t>
  </si>
  <si>
    <t>城发集团外部董事（外部董事召集人）</t>
  </si>
  <si>
    <t>卢立煌</t>
  </si>
  <si>
    <t>人才集团外部董事（外部董事召集人）</t>
  </si>
  <si>
    <t>2023.06-2025.01</t>
  </si>
  <si>
    <t>备注：</t>
  </si>
  <si>
    <t xml:space="preserve">    上表披露薪酬为我公司董事、监事、高级管理人员2024年度全部应发税前薪酬。其中，第（1）、（3）项由市国资委核定。</t>
  </si>
  <si>
    <t>市属国有企业年度薪酬信息披露</t>
  </si>
  <si>
    <t>龙岩交通建设集团有限公司董事、监事、高级管理人员2024年度薪酬情况</t>
  </si>
  <si>
    <t>是否在股东单位或其他关联方领取薪酬
（是/否）</t>
  </si>
  <si>
    <t>在关联方领取的税前薪酬总额
（万元）</t>
  </si>
  <si>
    <t>应付薪酬
（1）</t>
  </si>
  <si>
    <t>社会保险、企业年金、补充医疗保险及住房公积金的单位缴存部分
（2）</t>
  </si>
  <si>
    <t>其他货币性收入
（3）</t>
  </si>
  <si>
    <t>合计
（4）=（1）+（2）+（3）</t>
  </si>
  <si>
    <t>刘国生</t>
  </si>
  <si>
    <t>支部书记、董事长</t>
  </si>
  <si>
    <t>2020.12至今</t>
  </si>
  <si>
    <t>蔡火火</t>
  </si>
  <si>
    <t>总经理</t>
  </si>
  <si>
    <t>2021.06-2024.05</t>
  </si>
  <si>
    <t>王振辉</t>
  </si>
  <si>
    <t>常务副总经理</t>
  </si>
  <si>
    <t>2024.06至今</t>
  </si>
  <si>
    <t>黄榕武</t>
  </si>
  <si>
    <t>副总经理</t>
  </si>
  <si>
    <t>2019.07-2024.05</t>
  </si>
  <si>
    <t>郑志程</t>
  </si>
  <si>
    <t>2023.05-2025.03</t>
  </si>
  <si>
    <t>童晶晶</t>
  </si>
  <si>
    <t>备注：上表披露薪酬为我公司董事、监事、高级管理人员2024年度全部应发税前薪酬。企业负责人薪酬由龙岩交通发展集团有限公司核定。</t>
  </si>
  <si>
    <t>福建省龙岩交通国有资产投资经营有限公司董事、监事、高级管理人员2024年度薪酬情况</t>
  </si>
  <si>
    <t>其他收入
（3）</t>
  </si>
  <si>
    <t>公务交通
补贴</t>
  </si>
  <si>
    <t>钟达荣</t>
  </si>
  <si>
    <t>党支部副书记 、总经理/
党支部书记 、董事长</t>
  </si>
  <si>
    <t>2023.05-2024.05/
2024.05至今</t>
  </si>
  <si>
    <t>党支部副书记、总经理</t>
  </si>
  <si>
    <t>2024.05至今</t>
  </si>
  <si>
    <t>官翊</t>
  </si>
  <si>
    <t>李志坚</t>
  </si>
  <si>
    <t>党支部书记 、董事长</t>
  </si>
  <si>
    <t>2017.01-2024.05</t>
  </si>
  <si>
    <t>周志田</t>
  </si>
  <si>
    <t>2020.05-2024.05</t>
  </si>
  <si>
    <t>吴凤宏</t>
  </si>
  <si>
    <t>2021.07-2024.05</t>
  </si>
  <si>
    <t>备注：上表披露薪酬为我公司董事、监事、高级管理人员2023年度全部应发税前薪酬。第（1）项由龙岩交通发展集团有限公司核定。</t>
  </si>
  <si>
    <t xml:space="preserve"> </t>
  </si>
  <si>
    <t>龙岩铁路建设发展集团有限公司董事、监事、高级管理人员2024年度薪酬情况</t>
  </si>
  <si>
    <t>是否在股东单位或其他关联方领取 薪酬（是/否）</t>
  </si>
  <si>
    <t>在关联方领取的税前薪酬总额（万元）</t>
  </si>
  <si>
    <t>合计（4）=（1）+（2）+（3）</t>
  </si>
  <si>
    <t>公务
交通补贴</t>
  </si>
  <si>
    <t>阙亮星</t>
  </si>
  <si>
    <t>党支部书记</t>
  </si>
  <si>
    <t>2019.05至今</t>
  </si>
  <si>
    <t>董事长</t>
  </si>
  <si>
    <t>2018.07至今</t>
  </si>
  <si>
    <t>邓庆国</t>
  </si>
  <si>
    <t>副董事长、总经理</t>
  </si>
  <si>
    <t>2021.06至今</t>
  </si>
  <si>
    <t>李翔</t>
  </si>
  <si>
    <t>2017.05至今</t>
  </si>
  <si>
    <t>李起龙</t>
  </si>
  <si>
    <t>2019.08至今</t>
  </si>
  <si>
    <t>谢兴城</t>
  </si>
  <si>
    <t xml:space="preserve">备注：上表披露薪酬为我公司董事、监事、高级管理人员2024年度全部应发税前薪酬。其中，第（1）项由龙岩交通发展集团有限公司核定。
   </t>
  </si>
  <si>
    <t>龙岩市公共交通有限公司</t>
  </si>
  <si>
    <t>其中其他收入（万元）（3）</t>
  </si>
  <si>
    <t>卢文瑞</t>
  </si>
  <si>
    <t>支部书记、董事长、法定代表人</t>
  </si>
  <si>
    <t>2024.12至今</t>
  </si>
  <si>
    <t>罗国杭</t>
  </si>
  <si>
    <t>支部副书记、副董事长、总经理、法定代表人</t>
  </si>
  <si>
    <t>2023.05-2024.12</t>
  </si>
  <si>
    <t>支部副书记、副董事长、总经理</t>
  </si>
  <si>
    <t>曾继</t>
  </si>
  <si>
    <t>王树宏</t>
  </si>
  <si>
    <t xml:space="preserve"> 职工董事、副总经理</t>
  </si>
  <si>
    <t>2024.09至今</t>
  </si>
  <si>
    <t>吴洁萍</t>
  </si>
  <si>
    <t>2021.06-2024.09</t>
  </si>
  <si>
    <t>吴培荫</t>
  </si>
  <si>
    <t>谢隆昌</t>
  </si>
  <si>
    <t>1997.12-2024.09</t>
  </si>
  <si>
    <t>陈志明</t>
  </si>
  <si>
    <t>2008.02-2024.11</t>
  </si>
  <si>
    <t>市属国有企业负责人2024年度薪酬信息披露表（表4）</t>
  </si>
  <si>
    <t>龙岩交发运营管理有限公司董事、监事、高级管理人员2024年度薪酬情况</t>
  </si>
  <si>
    <t>朱炳虽</t>
  </si>
  <si>
    <t>党支部书记、董事长</t>
  </si>
  <si>
    <t>姜清海</t>
  </si>
  <si>
    <t>党支部副书记兼宣传委员、总经理</t>
  </si>
  <si>
    <t>苏丽娜</t>
  </si>
  <si>
    <t>党支部委员、副总经理</t>
  </si>
  <si>
    <t>2023.12至今</t>
  </si>
  <si>
    <t>黄晓辉</t>
  </si>
  <si>
    <t>2020.03至今</t>
  </si>
  <si>
    <t>原党支部委员、副总经理</t>
  </si>
  <si>
    <t>2023.05-2024.09</t>
  </si>
  <si>
    <t>龙岩交发睿通商贸有限公司高级管理人员2024年度薪酬情况</t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</si>
  <si>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</si>
  <si>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职务</t>
    </r>
  </si>
  <si>
    <r>
      <rPr>
        <sz val="12"/>
        <color theme="1"/>
        <rFont val="仿宋_GB2312"/>
        <charset val="134"/>
      </rPr>
      <t>任职起止时间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</si>
  <si>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年度从本公司获得的税前报酬情况（单位：万元）</t>
    </r>
  </si>
  <si>
    <r>
      <rPr>
        <sz val="12"/>
        <color theme="1"/>
        <rFont val="仿宋_GB2312"/>
        <charset val="134"/>
      </rPr>
      <t>是否在股东单位或其他关联方领取薪酬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否）</t>
    </r>
  </si>
  <si>
    <r>
      <rPr>
        <sz val="12"/>
        <color theme="1"/>
        <rFont val="仿宋_GB2312"/>
        <charset val="134"/>
      </rPr>
      <t>在关联方领取的税前薪酬总额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（万元）</t>
    </r>
  </si>
  <si>
    <r>
      <rPr>
        <sz val="12"/>
        <color theme="1"/>
        <rFont val="仿宋_GB2312"/>
        <charset val="134"/>
      </rPr>
      <t>应付薪酬（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</si>
  <si>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社会保险、企业年金、补充医疗保险及住房公积金的单位缴存部分（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</si>
  <si>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其他货币性收入（注明具体项目并分列）（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</si>
  <si>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合计（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=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</si>
  <si>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公务交通补贴</t>
    </r>
  </si>
  <si>
    <r>
      <rPr>
        <sz val="12"/>
        <color theme="1"/>
        <rFont val="仿宋_GB2312"/>
        <charset val="134"/>
      </rPr>
      <t>刘薇</t>
    </r>
  </si>
  <si>
    <r>
      <rPr>
        <sz val="12"/>
        <color theme="1"/>
        <rFont val="仿宋_GB2312"/>
        <charset val="134"/>
      </rPr>
      <t>副董事长</t>
    </r>
  </si>
  <si>
    <r>
      <rPr>
        <sz val="12"/>
        <color theme="1"/>
        <rFont val="Times New Roman"/>
        <charset val="134"/>
      </rPr>
      <t>2022.09</t>
    </r>
    <r>
      <rPr>
        <sz val="12"/>
        <color theme="1"/>
        <rFont val="仿宋_GB2312"/>
        <charset val="134"/>
      </rPr>
      <t>至今</t>
    </r>
  </si>
  <si>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</si>
  <si>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法定代表人</t>
    </r>
  </si>
  <si>
    <r>
      <rPr>
        <sz val="12"/>
        <color theme="1"/>
        <rFont val="Times New Roman"/>
        <charset val="134"/>
      </rPr>
      <t>2022.10</t>
    </r>
    <r>
      <rPr>
        <sz val="12"/>
        <color theme="1"/>
        <rFont val="仿宋_GB2312"/>
        <charset val="134"/>
      </rPr>
      <t>至今</t>
    </r>
  </si>
  <si>
    <r>
      <rPr>
        <sz val="12"/>
        <rFont val="仿宋_GB2312"/>
        <charset val="134"/>
      </rPr>
      <t>总经理</t>
    </r>
  </si>
  <si>
    <r>
      <rPr>
        <sz val="12"/>
        <rFont val="Times New Roman"/>
        <charset val="134"/>
      </rPr>
      <t>2023.05</t>
    </r>
    <r>
      <rPr>
        <sz val="12"/>
        <rFont val="仿宋_GB2312"/>
        <charset val="134"/>
      </rPr>
      <t>至今</t>
    </r>
  </si>
  <si>
    <r>
      <rPr>
        <sz val="12"/>
        <rFont val="仿宋_GB2312"/>
        <charset val="134"/>
      </rPr>
      <t>丘志伟</t>
    </r>
  </si>
  <si>
    <r>
      <rPr>
        <sz val="12"/>
        <rFont val="仿宋_GB2312"/>
        <charset val="134"/>
      </rPr>
      <t>张剑</t>
    </r>
  </si>
  <si>
    <r>
      <rPr>
        <sz val="12"/>
        <rFont val="仿宋_GB2312"/>
        <charset val="134"/>
      </rPr>
      <t>沈荣辉</t>
    </r>
  </si>
  <si>
    <r>
      <rPr>
        <sz val="12"/>
        <rFont val="仿宋_GB2312"/>
        <charset val="134"/>
      </rPr>
      <t>董事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副总经理</t>
    </r>
  </si>
  <si>
    <r>
      <rPr>
        <sz val="12"/>
        <rFont val="Times New Roman"/>
        <charset val="134"/>
      </rPr>
      <t>2024.08</t>
    </r>
    <r>
      <rPr>
        <sz val="12"/>
        <rFont val="仿宋_GB2312"/>
        <charset val="134"/>
      </rPr>
      <t>至今</t>
    </r>
  </si>
  <si>
    <r>
      <rPr>
        <sz val="12"/>
        <rFont val="仿宋_GB2312"/>
        <charset val="134"/>
      </rPr>
      <t>姜清海</t>
    </r>
  </si>
  <si>
    <r>
      <rPr>
        <sz val="12"/>
        <rFont val="仿宋_GB2312"/>
        <charset val="134"/>
      </rPr>
      <t>原董事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副总经理</t>
    </r>
  </si>
  <si>
    <t>2023.10-2024.09</t>
  </si>
  <si>
    <r>
      <rPr>
        <sz val="12"/>
        <rFont val="仿宋_GB2312"/>
        <charset val="134"/>
      </rPr>
      <t>邱伟</t>
    </r>
  </si>
  <si>
    <t>原副总经理</t>
  </si>
  <si>
    <t>备注：上表披露薪酬为我公司董事、高级管理人员2024年度全部应发税前薪酬。其中，第（1）项由龙岩交通发展集团有限公司核定。</t>
  </si>
  <si>
    <t>单位名称：龙岩市百通融合发展集团有限公司</t>
  </si>
  <si>
    <t>社会保险、企业年金、补充医疗保险及住房公积金的单位缴存部分（2）</t>
  </si>
  <si>
    <t>王光华</t>
  </si>
  <si>
    <t>2020.08-2025.02</t>
  </si>
  <si>
    <t>2020.05-2025.02</t>
  </si>
  <si>
    <t>游海南</t>
  </si>
  <si>
    <t>党支部副书记
总经理　</t>
  </si>
  <si>
    <t>2021.06-2025.02</t>
  </si>
  <si>
    <t>赖水生</t>
  </si>
  <si>
    <t>党支部委员</t>
  </si>
  <si>
    <t xml:space="preserve">    </t>
  </si>
  <si>
    <t>福建省龙岩市环畅投资有限公司董事、监事、高级管理人员2024年度薪酬情况</t>
  </si>
  <si>
    <t>梁茂毅</t>
  </si>
  <si>
    <t>2023.03-2024.12</t>
  </si>
  <si>
    <t>执行董事、总经理</t>
  </si>
  <si>
    <t>徐楚蓥</t>
  </si>
  <si>
    <t>2022.05至今</t>
  </si>
  <si>
    <t>邱军伟</t>
  </si>
  <si>
    <t>原执行董事</t>
  </si>
  <si>
    <t>2023.03-2024.05</t>
  </si>
  <si>
    <t>备注：上表披露薪酬为我公司董事、监事、高级管理人员2024年度全部应发税前薪酬。第（1）项由龙岩交通发展集团有限公司核定。</t>
  </si>
  <si>
    <r>
      <rPr>
        <sz val="16"/>
        <color theme="1"/>
        <rFont val="黑体"/>
        <charset val="134"/>
      </rPr>
      <t xml:space="preserve"> </t>
    </r>
    <r>
      <rPr>
        <sz val="20"/>
        <color theme="1"/>
        <rFont val="方正小标宋简体"/>
        <charset val="134"/>
      </rPr>
      <t xml:space="preserve">                                  市属国有企业</t>
    </r>
    <r>
      <rPr>
        <sz val="20"/>
        <color theme="1"/>
        <rFont val="黑体"/>
        <charset val="134"/>
      </rPr>
      <t>2024</t>
    </r>
    <r>
      <rPr>
        <sz val="20"/>
        <color theme="1"/>
        <rFont val="方正小标宋简体"/>
        <charset val="134"/>
      </rPr>
      <t>年度薪酬信息披露</t>
    </r>
  </si>
  <si>
    <t>龙岩东肖机场建设有限责任公司</t>
  </si>
  <si>
    <t>孔  华</t>
  </si>
  <si>
    <t>2023.09至今</t>
  </si>
  <si>
    <t>李春临</t>
  </si>
  <si>
    <t>陈有强</t>
  </si>
  <si>
    <t>2022.07至今</t>
  </si>
  <si>
    <t>陈  滨</t>
  </si>
  <si>
    <t>2022.08至今</t>
  </si>
  <si>
    <t>备注：上表披露薪酬为我公司高级管理人员2024年度全部应发税前薪酬。第（1）项由龙岩交通发展集团有限公司核定。</t>
  </si>
  <si>
    <t>市属国有企业负责人
2024年度薪酬信息披露表</t>
  </si>
  <si>
    <t>单位名称：龙岩兴南投资有限责任公司</t>
  </si>
  <si>
    <t>林继仪</t>
  </si>
  <si>
    <t>董事长、总经理</t>
  </si>
  <si>
    <t>副董事长、总经理：2021.5至2023.5
董事长、总经理：2023.5至今</t>
  </si>
  <si>
    <t>2023.10至2024.05</t>
  </si>
  <si>
    <t>备注：
    上表披露薪酬为我公司高级管理人员2024年度全部应发税前薪酬。其中，第（1）项由龙岩交通发展集团有限公司核定。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</si>
</sst>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0.00_);\(0.00\)"/>
  </numFmts>
  <fonts count="5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 tint="0.05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3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18" applyNumberFormat="0" applyAlignment="0" applyProtection="0">
      <alignment vertical="center"/>
    </xf>
    <xf numFmtId="0" fontId="51" fillId="12" borderId="14" applyNumberFormat="0" applyAlignment="0" applyProtection="0">
      <alignment vertical="center"/>
    </xf>
    <xf numFmtId="0" fontId="52" fillId="13" borderId="19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</cellStyleXfs>
  <cellXfs count="16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justify" vertical="center" inden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177" fontId="20" fillId="0" borderId="4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center" vertical="center" wrapText="1"/>
    </xf>
    <xf numFmtId="177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77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8" fillId="2" borderId="1" xfId="49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177" fontId="26" fillId="0" borderId="0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2" borderId="4" xfId="0" applyNumberFormat="1" applyFont="1" applyFill="1" applyBorder="1" applyAlignment="1">
      <alignment horizontal="center" vertical="center" wrapText="1"/>
    </xf>
    <xf numFmtId="177" fontId="22" fillId="0" borderId="4" xfId="0" applyNumberFormat="1" applyFon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36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/>
    </xf>
    <xf numFmtId="177" fontId="32" fillId="0" borderId="4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 quotePrefix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 wrapText="1"/>
    </xf>
    <xf numFmtId="0" fontId="3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65288;&#20132;&#36890;&#22269;&#25237;&#65289;&#24066;&#23646;&#22269;&#26377;&#20225;&#19994;&#36127;&#36131;&#20154;2024&#24180;&#24230;&#34218;&#37228;&#22791;&#26696;&#34920;&#65288;&#32456;&#31295;&#65289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2024&#24180;&#20225;&#19994;&#36127;&#36131;&#20154;&#34218;&#37228;&#22791;&#26696;&#21644;&#25259;&#38706;&#38468;&#20214;&#65288;&#21021;&#31295;&#65289;&#38081;&#21457;2025.12.13&#25913;&#20197;&#27492;&#20026;&#20934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2.&#24066;&#23646;&#22269;&#26377;&#20225;&#19994;&#36127;&#36131;&#20154;2024&#24180;&#24230;&#34218;&#37228;&#22791;&#26696;&#34920;&#65288;&#20132;&#21457;&#36816;&#33829;&#65289;202512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30591;&#36890;\&#65288;12.14&#65289;&#30591;&#36890;-&#34218;&#37228;&#25259;&#38706;&#38468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26426;&#22330;\&#26426;&#22330;&#20844;&#21496;&#24066;&#23646;&#22269;&#26377;&#20225;&#19994;&#36127;&#36131;&#20154;2024&#24180;&#24230;&#34218;&#37228;&#22791;&#26696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2;&#21457;&#38598;&#22242;--&#24066;&#23646;&#22269;&#26377;&#20225;&#19994;&#36127;&#36131;&#20154;2023&#24180;&#24230;&#34218;&#37228;&#22791;&#26696;&#34920;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!&#65288;&#21453;&#39304;&#21518;&#20462;&#25913;&#65289;&#20132;&#21457;&#38598;&#22242;--&#24066;&#23646;&#22269;&#26377;&#20225;&#19994;&#36127;&#36131;&#20154;2024&#24180;&#24230;&#34218;&#37228;&#22791;&#26696;&#34920;--12.25&#65288;2023&#24180;&#25968;&#25454;&#19981;&#21076;&#38500;&#21452;A&#30340;&#25968;&#254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9">
          <cell r="F9">
            <v>20.57</v>
          </cell>
        </row>
        <row r="9">
          <cell r="J9">
            <v>1.25</v>
          </cell>
        </row>
        <row r="10">
          <cell r="F10">
            <v>11.66</v>
          </cell>
        </row>
        <row r="10">
          <cell r="J10">
            <v>0.73</v>
          </cell>
        </row>
        <row r="11">
          <cell r="F11">
            <v>9.9</v>
          </cell>
        </row>
        <row r="11">
          <cell r="J11">
            <v>0.69</v>
          </cell>
        </row>
        <row r="12">
          <cell r="F12">
            <v>8.74</v>
          </cell>
        </row>
        <row r="12">
          <cell r="J12">
            <v>0.52</v>
          </cell>
        </row>
        <row r="13">
          <cell r="F13">
            <v>0</v>
          </cell>
        </row>
        <row r="13">
          <cell r="J13">
            <v>0</v>
          </cell>
        </row>
        <row r="14">
          <cell r="F14">
            <v>7.08</v>
          </cell>
        </row>
        <row r="14">
          <cell r="J14">
            <v>0.5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  <sheetName val="Sheet2"/>
    </sheetNames>
    <sheetDataSet>
      <sheetData sheetId="0">
        <row r="9">
          <cell r="F9">
            <v>27.12</v>
          </cell>
        </row>
        <row r="9">
          <cell r="I9">
            <v>1.25</v>
          </cell>
        </row>
        <row r="9">
          <cell r="K9">
            <v>13.448</v>
          </cell>
        </row>
        <row r="10">
          <cell r="F10">
            <v>25.83</v>
          </cell>
        </row>
        <row r="10">
          <cell r="I10">
            <v>1.25</v>
          </cell>
        </row>
        <row r="10">
          <cell r="K10">
            <v>13.268</v>
          </cell>
        </row>
        <row r="11">
          <cell r="F11">
            <v>22.05</v>
          </cell>
        </row>
        <row r="11">
          <cell r="I11">
            <v>1.19</v>
          </cell>
        </row>
        <row r="11">
          <cell r="K11">
            <v>11.958</v>
          </cell>
        </row>
        <row r="12">
          <cell r="F12">
            <v>21.73</v>
          </cell>
        </row>
        <row r="12">
          <cell r="I12">
            <v>1.19</v>
          </cell>
        </row>
        <row r="12">
          <cell r="K12">
            <v>12.448</v>
          </cell>
        </row>
        <row r="13">
          <cell r="F13">
            <v>21.91</v>
          </cell>
        </row>
        <row r="13">
          <cell r="I13">
            <v>1.19</v>
          </cell>
        </row>
        <row r="13">
          <cell r="K13">
            <v>12.728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6">
          <cell r="B6" t="str">
            <v>姓名</v>
          </cell>
          <cell r="C6" t="str">
            <v>职务</v>
          </cell>
          <cell r="D6" t="str">
            <v>任职起止时间</v>
          </cell>
          <cell r="E6" t="str">
            <v>2023年度应发薪酬（万元）</v>
          </cell>
          <cell r="F6" t="str">
            <v>2024年度薪酬分配情况</v>
          </cell>
        </row>
        <row r="7">
          <cell r="I7" t="str">
            <v>其他收入（万元）</v>
          </cell>
        </row>
        <row r="8">
          <cell r="F8" t="str">
            <v>应发薪酬（万元）</v>
          </cell>
          <cell r="G8" t="str">
            <v>基本年薪（万元）</v>
          </cell>
          <cell r="H8" t="str">
            <v>绩效年薪（万元）</v>
          </cell>
        </row>
        <row r="8">
          <cell r="J8" t="str">
            <v>
公务交通补贴</v>
          </cell>
        </row>
        <row r="10">
          <cell r="B10" t="str">
            <v>（1）</v>
          </cell>
          <cell r="C10" t="str">
            <v>（2）</v>
          </cell>
          <cell r="D10" t="str">
            <v>（3）</v>
          </cell>
          <cell r="E10" t="str">
            <v>（4）</v>
          </cell>
          <cell r="F10" t="str">
            <v>（5）</v>
          </cell>
          <cell r="G10" t="str">
            <v>（6）</v>
          </cell>
          <cell r="H10" t="str">
            <v>（7）</v>
          </cell>
          <cell r="I10" t="str">
            <v>（8）</v>
          </cell>
        </row>
        <row r="11">
          <cell r="B11" t="str">
            <v>朱炳虽</v>
          </cell>
          <cell r="C11" t="str">
            <v>党支部书记、董事长兼交发地产公司执行董事</v>
          </cell>
          <cell r="D11" t="str">
            <v>2020.12至今</v>
          </cell>
          <cell r="E11">
            <v>23.45</v>
          </cell>
          <cell r="F11">
            <v>25.52</v>
          </cell>
          <cell r="G11">
            <v>9</v>
          </cell>
          <cell r="H11">
            <v>15.27</v>
          </cell>
          <cell r="I11">
            <v>1.25</v>
          </cell>
          <cell r="J11">
            <v>1.25</v>
          </cell>
        </row>
        <row r="12">
          <cell r="B12" t="str">
            <v>姜清海</v>
          </cell>
          <cell r="C12" t="str">
            <v>党支部副书记兼宣传委员、总经理兼交发地产公司总经理</v>
          </cell>
          <cell r="D12" t="str">
            <v>2024.09至今</v>
          </cell>
          <cell r="E12">
            <v>0</v>
          </cell>
          <cell r="F12">
            <v>6.08</v>
          </cell>
          <cell r="G12">
            <v>2.14</v>
          </cell>
          <cell r="H12">
            <v>3.63</v>
          </cell>
          <cell r="I12">
            <v>0.31</v>
          </cell>
          <cell r="J12">
            <v>0.31</v>
          </cell>
        </row>
        <row r="13">
          <cell r="B13" t="str">
            <v>苏丽娜</v>
          </cell>
          <cell r="C13" t="str">
            <v>党支部委员、副总经理兼交发地产公司常务副总经理</v>
          </cell>
          <cell r="D13" t="str">
            <v>2023.12至今</v>
          </cell>
          <cell r="E13">
            <v>1.58</v>
          </cell>
          <cell r="F13">
            <v>22.13</v>
          </cell>
          <cell r="G13">
            <v>7.2</v>
          </cell>
          <cell r="H13">
            <v>13.74</v>
          </cell>
          <cell r="I13">
            <v>1.19</v>
          </cell>
          <cell r="J13">
            <v>1.19</v>
          </cell>
        </row>
        <row r="14">
          <cell r="B14" t="str">
            <v>黄晓辉</v>
          </cell>
          <cell r="C14" t="str">
            <v>副总经理</v>
          </cell>
          <cell r="D14" t="str">
            <v>2020.03至今</v>
          </cell>
          <cell r="E14">
            <v>18.95</v>
          </cell>
          <cell r="F14">
            <v>21.21</v>
          </cell>
          <cell r="G14">
            <v>7.2</v>
          </cell>
          <cell r="H14">
            <v>12.82</v>
          </cell>
          <cell r="I14">
            <v>1.19</v>
          </cell>
          <cell r="J14">
            <v>1.19</v>
          </cell>
        </row>
        <row r="15">
          <cell r="B15" t="str">
            <v>王树宏</v>
          </cell>
          <cell r="C15" t="str">
            <v>原党支部委员、副总经理</v>
          </cell>
          <cell r="D15" t="str">
            <v>2023.05-2024.09</v>
          </cell>
          <cell r="E15">
            <v>12.81</v>
          </cell>
          <cell r="F15">
            <v>14.31</v>
          </cell>
          <cell r="G15">
            <v>5.4</v>
          </cell>
          <cell r="H15">
            <v>8.02</v>
          </cell>
          <cell r="I15">
            <v>0.89</v>
          </cell>
          <cell r="J15">
            <v>0.89</v>
          </cell>
        </row>
        <row r="16">
          <cell r="E16">
            <v>20.14</v>
          </cell>
          <cell r="F16">
            <v>22.45</v>
          </cell>
          <cell r="G16">
            <v>7.83</v>
          </cell>
          <cell r="H16">
            <v>13.41</v>
          </cell>
          <cell r="I16">
            <v>1.21</v>
          </cell>
          <cell r="J16">
            <v>1.21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9">
          <cell r="J9">
            <v>1.25</v>
          </cell>
        </row>
        <row r="12">
          <cell r="G12">
            <v>8</v>
          </cell>
          <cell r="H12">
            <v>12.24</v>
          </cell>
        </row>
        <row r="12">
          <cell r="J12">
            <v>1.19</v>
          </cell>
        </row>
        <row r="13">
          <cell r="G13">
            <v>8</v>
          </cell>
          <cell r="H13">
            <v>12.08</v>
          </cell>
        </row>
        <row r="13">
          <cell r="J13">
            <v>1.19</v>
          </cell>
        </row>
        <row r="14">
          <cell r="G14">
            <v>2</v>
          </cell>
          <cell r="H14">
            <v>3.21</v>
          </cell>
        </row>
        <row r="14">
          <cell r="J14">
            <v>0.3</v>
          </cell>
        </row>
        <row r="15">
          <cell r="G15">
            <v>6</v>
          </cell>
          <cell r="H15">
            <v>9.02</v>
          </cell>
        </row>
        <row r="15">
          <cell r="J15">
            <v>0.89</v>
          </cell>
        </row>
        <row r="16">
          <cell r="J16">
            <v>0.79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薪酬备案表"/>
      <sheetName val="备案汇总表"/>
      <sheetName val="信息披露表"/>
      <sheetName val="2022-2024年任期收入信息披露表"/>
    </sheetNames>
    <sheetDataSet>
      <sheetData sheetId="0">
        <row r="9">
          <cell r="F9">
            <v>19.76</v>
          </cell>
        </row>
        <row r="9">
          <cell r="J9">
            <v>0.936</v>
          </cell>
          <cell r="K9">
            <v>10.06</v>
          </cell>
        </row>
        <row r="10">
          <cell r="F10">
            <v>24.08</v>
          </cell>
        </row>
        <row r="10">
          <cell r="J10">
            <v>1.248</v>
          </cell>
        </row>
        <row r="11">
          <cell r="F11">
            <v>20.27</v>
          </cell>
        </row>
        <row r="11">
          <cell r="J11">
            <v>1.188</v>
          </cell>
          <cell r="K11">
            <v>10.55</v>
          </cell>
        </row>
        <row r="12">
          <cell r="F12">
            <v>20.59</v>
          </cell>
        </row>
        <row r="12">
          <cell r="J12">
            <v>1.188</v>
          </cell>
          <cell r="K12">
            <v>10.34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3"/>
      <sheetName val="附件4信息披露"/>
      <sheetName val="Sheet1"/>
    </sheetNames>
    <sheetDataSet>
      <sheetData sheetId="0" refreshError="1">
        <row r="20">
          <cell r="O20">
            <v>0.26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3"/>
      <sheetName val="附件4信息披露"/>
      <sheetName val="附件5"/>
    </sheetNames>
    <sheetDataSet>
      <sheetData sheetId="0">
        <row r="9">
          <cell r="J9">
            <v>14</v>
          </cell>
          <cell r="K9">
            <v>23.54</v>
          </cell>
        </row>
        <row r="9">
          <cell r="P9">
            <v>2.03</v>
          </cell>
        </row>
        <row r="9">
          <cell r="V9">
            <v>14.26</v>
          </cell>
        </row>
        <row r="9">
          <cell r="AF9">
            <v>0.36</v>
          </cell>
          <cell r="AG9">
            <v>0.21</v>
          </cell>
          <cell r="AH9">
            <v>0.01</v>
          </cell>
        </row>
        <row r="10">
          <cell r="J10">
            <v>13.3</v>
          </cell>
          <cell r="K10">
            <v>22.363</v>
          </cell>
        </row>
        <row r="10">
          <cell r="P10">
            <v>2.03</v>
          </cell>
        </row>
        <row r="10">
          <cell r="V10">
            <v>12.69</v>
          </cell>
        </row>
        <row r="10">
          <cell r="AF10">
            <v>0.36</v>
          </cell>
          <cell r="AG10">
            <v>0.21</v>
          </cell>
          <cell r="AH10">
            <v>0.01</v>
          </cell>
        </row>
        <row r="11">
          <cell r="J11">
            <v>11.9</v>
          </cell>
          <cell r="K11">
            <v>18.832</v>
          </cell>
        </row>
        <row r="11">
          <cell r="P11">
            <v>1.25</v>
          </cell>
        </row>
        <row r="11">
          <cell r="V11">
            <v>13.77</v>
          </cell>
        </row>
        <row r="11">
          <cell r="AF11">
            <v>0.36</v>
          </cell>
          <cell r="AG11">
            <v>0.23</v>
          </cell>
          <cell r="AH11">
            <v>0.01</v>
          </cell>
        </row>
        <row r="12">
          <cell r="J12">
            <v>11.2</v>
          </cell>
          <cell r="K12">
            <v>18.832</v>
          </cell>
        </row>
        <row r="12">
          <cell r="P12">
            <v>1.25</v>
          </cell>
        </row>
        <row r="12">
          <cell r="V12">
            <v>13.75</v>
          </cell>
        </row>
        <row r="12">
          <cell r="AF12">
            <v>0.36</v>
          </cell>
          <cell r="AG12">
            <v>0.21</v>
          </cell>
          <cell r="AH12">
            <v>0.01</v>
          </cell>
        </row>
        <row r="13">
          <cell r="J13">
            <v>11.9</v>
          </cell>
          <cell r="K13">
            <v>21.186</v>
          </cell>
        </row>
        <row r="13">
          <cell r="P13">
            <v>1.25</v>
          </cell>
        </row>
        <row r="13">
          <cell r="V13">
            <v>14.26</v>
          </cell>
        </row>
        <row r="13">
          <cell r="AF13">
            <v>0.36</v>
          </cell>
          <cell r="AG13">
            <v>0.21</v>
          </cell>
          <cell r="AH13">
            <v>0.01</v>
          </cell>
        </row>
        <row r="14">
          <cell r="J14">
            <v>11.2</v>
          </cell>
          <cell r="K14">
            <v>21.186</v>
          </cell>
        </row>
        <row r="14">
          <cell r="P14">
            <v>1.25</v>
          </cell>
        </row>
        <row r="14">
          <cell r="V14">
            <v>13.5</v>
          </cell>
        </row>
        <row r="14">
          <cell r="AF14">
            <v>0.36</v>
          </cell>
          <cell r="AG14">
            <v>0.18</v>
          </cell>
          <cell r="AH14">
            <v>0.01</v>
          </cell>
        </row>
        <row r="15">
          <cell r="J15">
            <v>11.2</v>
          </cell>
          <cell r="K15">
            <v>18.832</v>
          </cell>
        </row>
        <row r="15">
          <cell r="P15">
            <v>0</v>
          </cell>
        </row>
        <row r="15">
          <cell r="V15">
            <v>14.23</v>
          </cell>
        </row>
        <row r="15">
          <cell r="AF15">
            <v>0.36</v>
          </cell>
          <cell r="AG15">
            <v>0.18</v>
          </cell>
          <cell r="AH15">
            <v>0.01</v>
          </cell>
        </row>
        <row r="16">
          <cell r="J16">
            <v>11.2</v>
          </cell>
          <cell r="K16">
            <v>18.832</v>
          </cell>
        </row>
        <row r="16">
          <cell r="P16">
            <v>1.25</v>
          </cell>
        </row>
        <row r="16">
          <cell r="V16">
            <v>13.75</v>
          </cell>
        </row>
        <row r="16">
          <cell r="AF16">
            <v>0.36</v>
          </cell>
          <cell r="AG16">
            <v>0.21</v>
          </cell>
          <cell r="AH16">
            <v>0.01</v>
          </cell>
        </row>
        <row r="17">
          <cell r="J17">
            <v>11.2</v>
          </cell>
          <cell r="K17">
            <v>21.186</v>
          </cell>
        </row>
        <row r="17">
          <cell r="P17">
            <v>1.25</v>
          </cell>
        </row>
        <row r="17">
          <cell r="V17">
            <v>13.54</v>
          </cell>
        </row>
        <row r="17">
          <cell r="AF17">
            <v>0.36</v>
          </cell>
          <cell r="AG17">
            <v>0.2</v>
          </cell>
          <cell r="AH17">
            <v>0.01</v>
          </cell>
        </row>
        <row r="18">
          <cell r="J18">
            <v>11.2</v>
          </cell>
          <cell r="K18">
            <v>16.478</v>
          </cell>
        </row>
        <row r="18">
          <cell r="P18">
            <v>1.25</v>
          </cell>
        </row>
        <row r="18">
          <cell r="V18">
            <v>12.04</v>
          </cell>
        </row>
        <row r="18">
          <cell r="AF18">
            <v>0.36</v>
          </cell>
          <cell r="AG18">
            <v>0.2</v>
          </cell>
          <cell r="AH18">
            <v>0.01</v>
          </cell>
        </row>
        <row r="19">
          <cell r="J19">
            <v>12.6</v>
          </cell>
          <cell r="K19">
            <v>21.186</v>
          </cell>
        </row>
        <row r="19">
          <cell r="P19">
            <v>1.25</v>
          </cell>
        </row>
        <row r="19">
          <cell r="V19">
            <v>13.75</v>
          </cell>
        </row>
        <row r="19">
          <cell r="AF19">
            <v>0.36</v>
          </cell>
          <cell r="AG19">
            <v>0.21</v>
          </cell>
          <cell r="AH19">
            <v>0.01</v>
          </cell>
        </row>
        <row r="20">
          <cell r="J20">
            <v>12.6</v>
          </cell>
          <cell r="K20">
            <v>21.186</v>
          </cell>
        </row>
        <row r="20">
          <cell r="P20">
            <v>1.25</v>
          </cell>
        </row>
        <row r="20">
          <cell r="V20">
            <v>14.26</v>
          </cell>
        </row>
        <row r="20">
          <cell r="AF20">
            <v>0.36</v>
          </cell>
          <cell r="AG20">
            <v>0.21</v>
          </cell>
          <cell r="AH20">
            <v>0.01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K7" sqref="K7"/>
    </sheetView>
  </sheetViews>
  <sheetFormatPr defaultColWidth="9" defaultRowHeight="13.5"/>
  <cols>
    <col min="1" max="1" width="12.1333333333333" style="1" customWidth="1"/>
    <col min="2" max="2" width="19.1333333333333" style="1" customWidth="1"/>
    <col min="3" max="3" width="22.3833333333333" style="1" customWidth="1"/>
    <col min="4" max="4" width="10.75" style="5" customWidth="1"/>
    <col min="5" max="5" width="19.5583333333333" style="5" customWidth="1"/>
    <col min="6" max="6" width="11.25" style="5" customWidth="1"/>
    <col min="7" max="8" width="9.5" style="5" customWidth="1"/>
    <col min="9" max="9" width="15.2333333333333" style="5" customWidth="1"/>
    <col min="10" max="10" width="16" style="7" customWidth="1"/>
    <col min="11" max="11" width="16.75" style="7" customWidth="1"/>
    <col min="12" max="16384" width="9" style="1"/>
  </cols>
  <sheetData>
    <row r="1" s="1" customFormat="1" ht="26.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="2" customFormat="1" ht="18" customHeight="1" spans="1:11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</row>
    <row r="3" s="3" customFormat="1" ht="27" customHeight="1" spans="1:11">
      <c r="A3" s="12" t="s">
        <v>2</v>
      </c>
      <c r="B3" s="153" t="s">
        <v>3</v>
      </c>
      <c r="C3" s="12" t="s">
        <v>4</v>
      </c>
      <c r="D3" s="12" t="s">
        <v>5</v>
      </c>
      <c r="E3" s="12"/>
      <c r="F3" s="12"/>
      <c r="G3" s="12"/>
      <c r="H3" s="12"/>
      <c r="I3" s="12"/>
      <c r="J3" s="12" t="s">
        <v>6</v>
      </c>
      <c r="K3" s="12" t="s">
        <v>7</v>
      </c>
    </row>
    <row r="4" s="3" customFormat="1" ht="27" customHeight="1" spans="1:11">
      <c r="A4" s="12"/>
      <c r="B4" s="153"/>
      <c r="C4" s="12"/>
      <c r="D4" s="54" t="s">
        <v>8</v>
      </c>
      <c r="E4" s="14" t="s">
        <v>9</v>
      </c>
      <c r="F4" s="154" t="s">
        <v>10</v>
      </c>
      <c r="G4" s="154"/>
      <c r="H4" s="154"/>
      <c r="I4" s="15" t="s">
        <v>11</v>
      </c>
      <c r="J4" s="12"/>
      <c r="K4" s="12"/>
    </row>
    <row r="5" s="4" customFormat="1" ht="53" customHeight="1" spans="1:11">
      <c r="A5" s="12"/>
      <c r="B5" s="153"/>
      <c r="C5" s="12"/>
      <c r="D5" s="53"/>
      <c r="E5" s="15"/>
      <c r="F5" s="18" t="s">
        <v>12</v>
      </c>
      <c r="G5" s="18" t="s">
        <v>13</v>
      </c>
      <c r="H5" s="18" t="s">
        <v>14</v>
      </c>
      <c r="I5" s="15"/>
      <c r="J5" s="12"/>
      <c r="K5" s="12"/>
    </row>
    <row r="6" s="152" customFormat="1" ht="42" customHeight="1" spans="1:11">
      <c r="A6" s="155" t="s">
        <v>15</v>
      </c>
      <c r="B6" s="155" t="s">
        <v>16</v>
      </c>
      <c r="C6" s="155" t="s">
        <v>17</v>
      </c>
      <c r="D6" s="156">
        <f>[7]附件1!J9+[7]附件1!K9</f>
        <v>37.54</v>
      </c>
      <c r="E6" s="157">
        <f>[7]附件1!V9-[7]附件1!AF9-[7]附件1!AG9-[7]附件1!AH9</f>
        <v>13.68</v>
      </c>
      <c r="F6" s="157">
        <f>[7]附件1!P9</f>
        <v>2.03</v>
      </c>
      <c r="G6" s="157">
        <v>0</v>
      </c>
      <c r="H6" s="157">
        <v>0</v>
      </c>
      <c r="I6" s="157">
        <f t="shared" ref="I6:I17" si="0">H6+G6+F6+E6+D6</f>
        <v>53.25</v>
      </c>
      <c r="J6" s="161" t="s">
        <v>18</v>
      </c>
      <c r="K6" s="161">
        <v>0</v>
      </c>
    </row>
    <row r="7" s="152" customFormat="1" ht="59" customHeight="1" spans="1:11">
      <c r="A7" s="155" t="s">
        <v>19</v>
      </c>
      <c r="B7" s="158" t="s">
        <v>20</v>
      </c>
      <c r="C7" s="155" t="s">
        <v>21</v>
      </c>
      <c r="D7" s="156">
        <f>[7]附件1!J10+[7]附件1!K10</f>
        <v>35.663</v>
      </c>
      <c r="E7" s="157">
        <f>[7]附件1!V10-[7]附件1!AF10-[7]附件1!AG10-[7]附件1!AH10</f>
        <v>12.11</v>
      </c>
      <c r="F7" s="157">
        <f>[7]附件1!P10</f>
        <v>2.03</v>
      </c>
      <c r="G7" s="156">
        <v>0</v>
      </c>
      <c r="H7" s="156">
        <v>0</v>
      </c>
      <c r="I7" s="157">
        <f t="shared" si="0"/>
        <v>49.803</v>
      </c>
      <c r="J7" s="161" t="s">
        <v>18</v>
      </c>
      <c r="K7" s="161">
        <v>0</v>
      </c>
    </row>
    <row r="8" s="152" customFormat="1" ht="31" customHeight="1" spans="1:11">
      <c r="A8" s="159" t="s">
        <v>22</v>
      </c>
      <c r="B8" s="158" t="s">
        <v>23</v>
      </c>
      <c r="C8" s="158" t="s">
        <v>24</v>
      </c>
      <c r="D8" s="156">
        <f>[7]附件1!J11+[7]附件1!K11</f>
        <v>30.732</v>
      </c>
      <c r="E8" s="157">
        <f>[7]附件1!V11-[7]附件1!AF11-[7]附件1!AG11-[7]附件1!AH11</f>
        <v>13.17</v>
      </c>
      <c r="F8" s="157">
        <f>[7]附件1!P11</f>
        <v>1.25</v>
      </c>
      <c r="G8" s="156">
        <v>0</v>
      </c>
      <c r="H8" s="156">
        <v>0</v>
      </c>
      <c r="I8" s="157">
        <f t="shared" si="0"/>
        <v>45.152</v>
      </c>
      <c r="J8" s="162" t="s">
        <v>18</v>
      </c>
      <c r="K8" s="162">
        <v>0</v>
      </c>
    </row>
    <row r="9" s="152" customFormat="1" ht="37" customHeight="1" spans="1:11">
      <c r="A9" s="155" t="s">
        <v>25</v>
      </c>
      <c r="B9" s="155" t="s">
        <v>26</v>
      </c>
      <c r="C9" s="155" t="s">
        <v>27</v>
      </c>
      <c r="D9" s="156">
        <f>[7]附件1!J12+[7]附件1!K12</f>
        <v>30.032</v>
      </c>
      <c r="E9" s="157">
        <f>[7]附件1!V12-[7]附件1!AF12-[7]附件1!AG12-[7]附件1!AH12</f>
        <v>13.17</v>
      </c>
      <c r="F9" s="157">
        <f>[7]附件1!P12</f>
        <v>1.25</v>
      </c>
      <c r="G9" s="156">
        <v>0</v>
      </c>
      <c r="H9" s="156">
        <v>0</v>
      </c>
      <c r="I9" s="157">
        <f t="shared" si="0"/>
        <v>44.452</v>
      </c>
      <c r="J9" s="162" t="s">
        <v>18</v>
      </c>
      <c r="K9" s="162">
        <v>0</v>
      </c>
    </row>
    <row r="10" s="152" customFormat="1" ht="39" customHeight="1" spans="1:11">
      <c r="A10" s="155" t="s">
        <v>28</v>
      </c>
      <c r="B10" s="155" t="s">
        <v>29</v>
      </c>
      <c r="C10" s="155" t="s">
        <v>21</v>
      </c>
      <c r="D10" s="156">
        <f>[7]附件1!J13+[7]附件1!K13</f>
        <v>33.086</v>
      </c>
      <c r="E10" s="157">
        <f>[7]附件1!V13-[7]附件1!AF13-[7]附件1!AG13-[7]附件1!AH13</f>
        <v>13.68</v>
      </c>
      <c r="F10" s="157">
        <f>[7]附件1!P13</f>
        <v>1.25</v>
      </c>
      <c r="G10" s="156">
        <v>0.26</v>
      </c>
      <c r="H10" s="156">
        <v>0</v>
      </c>
      <c r="I10" s="157">
        <f t="shared" si="0"/>
        <v>48.276</v>
      </c>
      <c r="J10" s="162" t="s">
        <v>18</v>
      </c>
      <c r="K10" s="162">
        <v>0</v>
      </c>
    </row>
    <row r="11" s="152" customFormat="1" ht="42" customHeight="1" spans="1:11">
      <c r="A11" s="155" t="s">
        <v>30</v>
      </c>
      <c r="B11" s="155" t="s">
        <v>26</v>
      </c>
      <c r="C11" s="155" t="s">
        <v>31</v>
      </c>
      <c r="D11" s="156">
        <f>[7]附件1!J14+[7]附件1!K14</f>
        <v>32.386</v>
      </c>
      <c r="E11" s="157">
        <f>[7]附件1!V14-[7]附件1!AF14-[7]附件1!AG14-[7]附件1!AH14</f>
        <v>12.95</v>
      </c>
      <c r="F11" s="157">
        <f>[7]附件1!P14</f>
        <v>1.25</v>
      </c>
      <c r="G11" s="157">
        <v>0</v>
      </c>
      <c r="H11" s="156">
        <v>0</v>
      </c>
      <c r="I11" s="157">
        <f t="shared" si="0"/>
        <v>46.586</v>
      </c>
      <c r="J11" s="162" t="s">
        <v>18</v>
      </c>
      <c r="K11" s="162">
        <v>0</v>
      </c>
    </row>
    <row r="12" s="152" customFormat="1" ht="40" customHeight="1" spans="1:11">
      <c r="A12" s="155" t="s">
        <v>32</v>
      </c>
      <c r="B12" s="155" t="s">
        <v>26</v>
      </c>
      <c r="C12" s="155" t="s">
        <v>21</v>
      </c>
      <c r="D12" s="156">
        <f>[7]附件1!J15+[7]附件1!K15</f>
        <v>30.032</v>
      </c>
      <c r="E12" s="157">
        <f>[7]附件1!V15-[7]附件1!AF15-[7]附件1!AG15-[7]附件1!AH15</f>
        <v>13.68</v>
      </c>
      <c r="F12" s="157">
        <f>[7]附件1!P15</f>
        <v>0</v>
      </c>
      <c r="G12" s="157">
        <v>0</v>
      </c>
      <c r="H12" s="156">
        <v>0</v>
      </c>
      <c r="I12" s="157">
        <f t="shared" si="0"/>
        <v>43.712</v>
      </c>
      <c r="J12" s="162" t="s">
        <v>18</v>
      </c>
      <c r="K12" s="162">
        <v>0</v>
      </c>
    </row>
    <row r="13" s="152" customFormat="1" ht="30" customHeight="1" spans="1:11">
      <c r="A13" s="155" t="s">
        <v>33</v>
      </c>
      <c r="B13" s="155" t="s">
        <v>34</v>
      </c>
      <c r="C13" s="155" t="s">
        <v>35</v>
      </c>
      <c r="D13" s="156">
        <f>[7]附件1!J16+[7]附件1!K16</f>
        <v>30.032</v>
      </c>
      <c r="E13" s="157">
        <f>[7]附件1!V16-[7]附件1!AF16-[7]附件1!AG16-[7]附件1!AH16</f>
        <v>13.17</v>
      </c>
      <c r="F13" s="157">
        <f>[7]附件1!P16</f>
        <v>1.25</v>
      </c>
      <c r="G13" s="157">
        <v>0</v>
      </c>
      <c r="H13" s="156">
        <v>0</v>
      </c>
      <c r="I13" s="157">
        <f t="shared" si="0"/>
        <v>44.452</v>
      </c>
      <c r="J13" s="162" t="s">
        <v>18</v>
      </c>
      <c r="K13" s="162">
        <v>0</v>
      </c>
    </row>
    <row r="14" s="152" customFormat="1" ht="30" customHeight="1" spans="1:11">
      <c r="A14" s="159" t="s">
        <v>36</v>
      </c>
      <c r="B14" s="160" t="s">
        <v>37</v>
      </c>
      <c r="C14" s="160" t="s">
        <v>35</v>
      </c>
      <c r="D14" s="156">
        <f>[7]附件1!J17+[7]附件1!K17</f>
        <v>32.386</v>
      </c>
      <c r="E14" s="157">
        <f>[7]附件1!V17-[7]附件1!AF17-[7]附件1!AG17-[7]附件1!AH17</f>
        <v>12.97</v>
      </c>
      <c r="F14" s="157">
        <f>[7]附件1!P17</f>
        <v>1.25</v>
      </c>
      <c r="G14" s="157">
        <v>0</v>
      </c>
      <c r="H14" s="157">
        <f>[6]附件1!O20</f>
        <v>0.26</v>
      </c>
      <c r="I14" s="157">
        <f t="shared" si="0"/>
        <v>46.866</v>
      </c>
      <c r="J14" s="162" t="s">
        <v>18</v>
      </c>
      <c r="K14" s="162">
        <v>0</v>
      </c>
    </row>
    <row r="15" s="152" customFormat="1" ht="33" customHeight="1" spans="1:11">
      <c r="A15" s="159" t="s">
        <v>38</v>
      </c>
      <c r="B15" s="160" t="s">
        <v>39</v>
      </c>
      <c r="C15" s="160" t="s">
        <v>24</v>
      </c>
      <c r="D15" s="156">
        <f>[7]附件1!J18+[7]附件1!K18</f>
        <v>27.678</v>
      </c>
      <c r="E15" s="157">
        <f>[7]附件1!V18-[7]附件1!AF18-[7]附件1!AG18-[7]附件1!AH18</f>
        <v>11.47</v>
      </c>
      <c r="F15" s="157">
        <f>[7]附件1!P18</f>
        <v>1.25</v>
      </c>
      <c r="G15" s="157">
        <v>0</v>
      </c>
      <c r="H15" s="156">
        <v>0</v>
      </c>
      <c r="I15" s="157">
        <f t="shared" si="0"/>
        <v>40.398</v>
      </c>
      <c r="J15" s="162" t="s">
        <v>18</v>
      </c>
      <c r="K15" s="162">
        <v>0</v>
      </c>
    </row>
    <row r="16" s="152" customFormat="1" ht="39" customHeight="1" spans="1:11">
      <c r="A16" s="155" t="s">
        <v>40</v>
      </c>
      <c r="B16" s="155" t="s">
        <v>41</v>
      </c>
      <c r="C16" s="155" t="s">
        <v>21</v>
      </c>
      <c r="D16" s="156">
        <f>[7]附件1!J19+[7]附件1!K19</f>
        <v>33.786</v>
      </c>
      <c r="E16" s="157">
        <f>[7]附件1!V19-[7]附件1!AF19-[7]附件1!AG19-[7]附件1!AH19</f>
        <v>13.17</v>
      </c>
      <c r="F16" s="157">
        <f>[7]附件1!P19</f>
        <v>1.25</v>
      </c>
      <c r="G16" s="157">
        <v>0</v>
      </c>
      <c r="H16" s="156">
        <v>0</v>
      </c>
      <c r="I16" s="157">
        <f t="shared" si="0"/>
        <v>48.206</v>
      </c>
      <c r="J16" s="161" t="s">
        <v>18</v>
      </c>
      <c r="K16" s="161">
        <v>0</v>
      </c>
    </row>
    <row r="17" s="152" customFormat="1" ht="31" customHeight="1" spans="1:11">
      <c r="A17" s="155" t="s">
        <v>42</v>
      </c>
      <c r="B17" s="155" t="s">
        <v>43</v>
      </c>
      <c r="C17" s="155" t="s">
        <v>44</v>
      </c>
      <c r="D17" s="156">
        <f>[7]附件1!J20+[7]附件1!K20</f>
        <v>33.786</v>
      </c>
      <c r="E17" s="156">
        <f>[7]附件1!V20-[7]附件1!AF20-[7]附件1!AG20-[7]附件1!AH20</f>
        <v>13.68</v>
      </c>
      <c r="F17" s="156">
        <f>[7]附件1!P20</f>
        <v>1.25</v>
      </c>
      <c r="G17" s="156">
        <v>0</v>
      </c>
      <c r="H17" s="156">
        <v>0</v>
      </c>
      <c r="I17" s="156">
        <f t="shared" si="0"/>
        <v>48.716</v>
      </c>
      <c r="J17" s="161" t="s">
        <v>18</v>
      </c>
      <c r="K17" s="161">
        <v>0</v>
      </c>
    </row>
    <row r="18" s="1" customFormat="1" ht="18.75" spans="1:12">
      <c r="A18" s="30" t="s">
        <v>45</v>
      </c>
      <c r="D18" s="5"/>
      <c r="E18" s="5"/>
      <c r="F18" s="5"/>
      <c r="G18" s="5"/>
      <c r="H18" s="5"/>
      <c r="I18" s="5"/>
      <c r="J18" s="7"/>
      <c r="K18" s="7"/>
      <c r="L18" s="2"/>
    </row>
    <row r="19" s="1" customFormat="1" ht="46" customHeight="1" spans="1:12">
      <c r="A19" s="29" t="s">
        <v>46</v>
      </c>
      <c r="B19" s="29"/>
      <c r="C19" s="29"/>
      <c r="D19" s="150"/>
      <c r="E19" s="150"/>
      <c r="F19" s="150"/>
      <c r="G19" s="150"/>
      <c r="H19" s="150"/>
      <c r="I19" s="150"/>
      <c r="J19" s="150"/>
      <c r="K19" s="150"/>
      <c r="L19" s="2"/>
    </row>
    <row r="20" ht="18.75" spans="1:1">
      <c r="A20" s="30"/>
    </row>
    <row r="21" ht="18.75" spans="1:1">
      <c r="A21" s="31"/>
    </row>
  </sheetData>
  <mergeCells count="13">
    <mergeCell ref="A1:K1"/>
    <mergeCell ref="A2:K2"/>
    <mergeCell ref="D3:I3"/>
    <mergeCell ref="F4:H4"/>
    <mergeCell ref="A19:K19"/>
    <mergeCell ref="A3:A5"/>
    <mergeCell ref="B3:B5"/>
    <mergeCell ref="C3:C5"/>
    <mergeCell ref="D4:D5"/>
    <mergeCell ref="E4:E5"/>
    <mergeCell ref="I4:I5"/>
    <mergeCell ref="J3:J5"/>
    <mergeCell ref="K3:K5"/>
  </mergeCells>
  <pageMargins left="0.7" right="0.7" top="0.393055555555556" bottom="0.354166666666667" header="0.3" footer="0.3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P9" sqref="P9"/>
    </sheetView>
  </sheetViews>
  <sheetFormatPr defaultColWidth="9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5" width="16.425" style="6" customWidth="1"/>
    <col min="6" max="7" width="9.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" style="1"/>
  </cols>
  <sheetData>
    <row r="1" s="1" customFormat="1" ht="26.1" customHeight="1" spans="1:10">
      <c r="A1" s="32" t="s">
        <v>193</v>
      </c>
      <c r="B1" s="33"/>
      <c r="C1" s="33"/>
      <c r="D1" s="33"/>
      <c r="E1" s="33"/>
      <c r="F1" s="33"/>
      <c r="G1" s="33"/>
      <c r="H1" s="33"/>
      <c r="I1" s="33"/>
      <c r="J1" s="33"/>
    </row>
    <row r="2" s="2" customFormat="1" ht="18" customHeight="1" spans="1:10">
      <c r="A2" s="10" t="s">
        <v>194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53" customHeight="1" spans="1:10">
      <c r="A4" s="12"/>
      <c r="B4" s="12"/>
      <c r="C4" s="13" t="s">
        <v>4</v>
      </c>
      <c r="D4" s="14" t="s">
        <v>51</v>
      </c>
      <c r="E4" s="14" t="s">
        <v>52</v>
      </c>
      <c r="F4" s="34" t="s">
        <v>10</v>
      </c>
      <c r="G4" s="34"/>
      <c r="H4" s="14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15"/>
      <c r="F5" s="34"/>
      <c r="G5" s="35" t="s">
        <v>12</v>
      </c>
      <c r="H5" s="15"/>
      <c r="I5" s="12"/>
      <c r="J5" s="12"/>
    </row>
    <row r="6" s="4" customFormat="1" ht="55" customHeight="1" spans="1:10">
      <c r="A6" s="36" t="s">
        <v>195</v>
      </c>
      <c r="B6" s="36" t="s">
        <v>131</v>
      </c>
      <c r="C6" s="36" t="s">
        <v>196</v>
      </c>
      <c r="D6" s="18">
        <f>[5]薪酬备案表!F9</f>
        <v>19.76</v>
      </c>
      <c r="E6" s="18">
        <f>[5]薪酬备案表!K9</f>
        <v>10.06</v>
      </c>
      <c r="F6" s="37">
        <f>[5]薪酬备案表!J9</f>
        <v>0.936</v>
      </c>
      <c r="G6" s="37">
        <f>F6</f>
        <v>0.936</v>
      </c>
      <c r="H6" s="15">
        <f t="shared" ref="H6:H9" si="0">F6+E6+D6</f>
        <v>30.756</v>
      </c>
      <c r="I6" s="40" t="s">
        <v>18</v>
      </c>
      <c r="J6" s="40">
        <v>0</v>
      </c>
    </row>
    <row r="7" s="4" customFormat="1" ht="36" customHeight="1" spans="1:10">
      <c r="A7" s="38" t="s">
        <v>197</v>
      </c>
      <c r="B7" s="36" t="s">
        <v>59</v>
      </c>
      <c r="C7" s="36" t="s">
        <v>196</v>
      </c>
      <c r="D7" s="18">
        <f>[5]薪酬备案表!F10</f>
        <v>24.08</v>
      </c>
      <c r="E7" s="18">
        <v>12.29</v>
      </c>
      <c r="F7" s="37">
        <f>[5]薪酬备案表!J10</f>
        <v>1.248</v>
      </c>
      <c r="G7" s="37">
        <f>F7</f>
        <v>1.248</v>
      </c>
      <c r="H7" s="39">
        <f t="shared" si="0"/>
        <v>37.618</v>
      </c>
      <c r="I7" s="40" t="s">
        <v>18</v>
      </c>
      <c r="J7" s="40">
        <v>0</v>
      </c>
    </row>
    <row r="8" s="4" customFormat="1" ht="36" customHeight="1" spans="1:10">
      <c r="A8" s="36" t="s">
        <v>198</v>
      </c>
      <c r="B8" s="36" t="s">
        <v>65</v>
      </c>
      <c r="C8" s="36" t="s">
        <v>199</v>
      </c>
      <c r="D8" s="18">
        <f>[5]薪酬备案表!F11</f>
        <v>20.27</v>
      </c>
      <c r="E8" s="18">
        <f>[5]薪酬备案表!K11</f>
        <v>10.55</v>
      </c>
      <c r="F8" s="37">
        <f>[5]薪酬备案表!J11</f>
        <v>1.188</v>
      </c>
      <c r="G8" s="37">
        <f>F8</f>
        <v>1.188</v>
      </c>
      <c r="H8" s="15">
        <f t="shared" si="0"/>
        <v>32.008</v>
      </c>
      <c r="I8" s="41" t="s">
        <v>18</v>
      </c>
      <c r="J8" s="40">
        <v>0</v>
      </c>
    </row>
    <row r="9" s="4" customFormat="1" ht="36" customHeight="1" spans="1:10">
      <c r="A9" s="36" t="s">
        <v>200</v>
      </c>
      <c r="B9" s="36" t="s">
        <v>65</v>
      </c>
      <c r="C9" s="36" t="s">
        <v>201</v>
      </c>
      <c r="D9" s="18">
        <f>[5]薪酬备案表!F12</f>
        <v>20.59</v>
      </c>
      <c r="E9" s="18">
        <f>[5]薪酬备案表!K12</f>
        <v>10.34</v>
      </c>
      <c r="F9" s="37">
        <f>[5]薪酬备案表!J12</f>
        <v>1.188</v>
      </c>
      <c r="G9" s="37">
        <f>F9</f>
        <v>1.188</v>
      </c>
      <c r="H9" s="15">
        <f t="shared" si="0"/>
        <v>32.118</v>
      </c>
      <c r="I9" s="40" t="s">
        <v>18</v>
      </c>
      <c r="J9" s="40">
        <v>0</v>
      </c>
    </row>
    <row r="10" s="1" customFormat="1" ht="49" customHeight="1" spans="1:10">
      <c r="A10" s="28" t="s">
        <v>202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18.75" spans="1:1">
      <c r="A11" s="30"/>
    </row>
    <row r="12" ht="18.75" spans="1:1">
      <c r="A12" s="31"/>
    </row>
  </sheetData>
  <mergeCells count="13">
    <mergeCell ref="A1:J1"/>
    <mergeCell ref="A2:J2"/>
    <mergeCell ref="C3:H3"/>
    <mergeCell ref="A10:J10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275" right="0.314583333333333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10" sqref="M10"/>
    </sheetView>
  </sheetViews>
  <sheetFormatPr defaultColWidth="9.90833333333333" defaultRowHeight="13.5"/>
  <cols>
    <col min="1" max="1" width="12.1416666666667" style="1" customWidth="1"/>
    <col min="2" max="2" width="19.1416666666667" style="1" customWidth="1"/>
    <col min="3" max="3" width="20.7583333333333" style="1" customWidth="1"/>
    <col min="4" max="4" width="10.7583333333333" style="5" customWidth="1"/>
    <col min="5" max="5" width="24.4416666666667" style="5" customWidth="1"/>
    <col min="6" max="6" width="11.2583333333333" style="6" customWidth="1"/>
    <col min="7" max="7" width="9.50833333333333" style="6" customWidth="1"/>
    <col min="8" max="8" width="13.5083333333333" style="5" customWidth="1"/>
    <col min="9" max="9" width="16" style="7" customWidth="1"/>
    <col min="10" max="10" width="16.7583333333333" style="7" customWidth="1"/>
    <col min="11" max="16384" width="9.90833333333333" style="1"/>
  </cols>
  <sheetData>
    <row r="1" s="1" customFormat="1" ht="66" customHeight="1" spans="1:10">
      <c r="A1" s="8" t="s">
        <v>203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18" customHeight="1" spans="1:10">
      <c r="A2" s="10" t="s">
        <v>204</v>
      </c>
      <c r="B2" s="10"/>
      <c r="C2" s="10"/>
      <c r="D2" s="11"/>
      <c r="E2" s="11"/>
      <c r="F2" s="10"/>
      <c r="G2" s="10"/>
      <c r="H2" s="11"/>
      <c r="I2" s="11"/>
      <c r="J2" s="11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6</v>
      </c>
      <c r="J3" s="12" t="s">
        <v>7</v>
      </c>
    </row>
    <row r="4" s="3" customFormat="1" ht="27" customHeight="1" spans="1:10">
      <c r="A4" s="12"/>
      <c r="B4" s="12"/>
      <c r="C4" s="13" t="s">
        <v>4</v>
      </c>
      <c r="D4" s="14" t="s">
        <v>8</v>
      </c>
      <c r="E4" s="15" t="s">
        <v>9</v>
      </c>
      <c r="F4" s="16" t="s">
        <v>10</v>
      </c>
      <c r="G4" s="17"/>
      <c r="H4" s="14" t="s">
        <v>11</v>
      </c>
      <c r="I4" s="12"/>
      <c r="J4" s="12"/>
    </row>
    <row r="5" s="4" customFormat="1" ht="37" customHeight="1" spans="1:10">
      <c r="A5" s="12"/>
      <c r="B5" s="12"/>
      <c r="C5" s="12"/>
      <c r="D5" s="15"/>
      <c r="E5" s="15"/>
      <c r="F5" s="16"/>
      <c r="G5" s="18" t="s">
        <v>12</v>
      </c>
      <c r="H5" s="15"/>
      <c r="I5" s="12"/>
      <c r="J5" s="12"/>
    </row>
    <row r="6" s="2" customFormat="1" ht="68" customHeight="1" spans="1:10">
      <c r="A6" s="19" t="s">
        <v>205</v>
      </c>
      <c r="B6" s="19" t="s">
        <v>206</v>
      </c>
      <c r="C6" s="20" t="s">
        <v>207</v>
      </c>
      <c r="D6" s="21">
        <v>23.64</v>
      </c>
      <c r="E6" s="22">
        <v>10.14</v>
      </c>
      <c r="F6" s="21">
        <v>1.25</v>
      </c>
      <c r="G6" s="21">
        <v>1.25</v>
      </c>
      <c r="H6" s="21">
        <f t="shared" ref="H6:H8" si="0">D6+E6+F6</f>
        <v>35.03</v>
      </c>
      <c r="I6" s="23" t="s">
        <v>18</v>
      </c>
      <c r="J6" s="23">
        <v>0</v>
      </c>
    </row>
    <row r="7" s="1" customFormat="1" ht="35" customHeight="1" spans="1:11">
      <c r="A7" s="23" t="s">
        <v>61</v>
      </c>
      <c r="B7" s="24" t="s">
        <v>65</v>
      </c>
      <c r="C7" s="25" t="s">
        <v>208</v>
      </c>
      <c r="D7" s="26">
        <v>7.88</v>
      </c>
      <c r="E7" s="27">
        <v>5.59</v>
      </c>
      <c r="F7" s="26">
        <v>0.49</v>
      </c>
      <c r="G7" s="26">
        <v>0.49</v>
      </c>
      <c r="H7" s="21">
        <f t="shared" si="0"/>
        <v>13.96</v>
      </c>
      <c r="I7" s="23" t="s">
        <v>18</v>
      </c>
      <c r="J7" s="23">
        <v>0</v>
      </c>
      <c r="K7" s="2"/>
    </row>
    <row r="8" s="1" customFormat="1" ht="31" customHeight="1" spans="1:11">
      <c r="A8" s="23" t="s">
        <v>126</v>
      </c>
      <c r="B8" s="24" t="s">
        <v>65</v>
      </c>
      <c r="C8" s="25" t="s">
        <v>112</v>
      </c>
      <c r="D8" s="26">
        <v>1.57</v>
      </c>
      <c r="E8" s="27">
        <v>0.46</v>
      </c>
      <c r="F8" s="26">
        <v>0.1</v>
      </c>
      <c r="G8" s="26">
        <v>0.1</v>
      </c>
      <c r="H8" s="21">
        <f t="shared" si="0"/>
        <v>2.13</v>
      </c>
      <c r="I8" s="24" t="s">
        <v>18</v>
      </c>
      <c r="J8" s="24">
        <v>0</v>
      </c>
      <c r="K8" s="2"/>
    </row>
    <row r="9" s="1" customFormat="1" ht="60" customHeight="1" spans="1:11">
      <c r="A9" s="28" t="s">
        <v>209</v>
      </c>
      <c r="B9" s="29"/>
      <c r="C9" s="29"/>
      <c r="D9" s="29"/>
      <c r="E9" s="29"/>
      <c r="F9" s="29"/>
      <c r="G9" s="29"/>
      <c r="H9" s="29"/>
      <c r="I9" s="29"/>
      <c r="J9" s="29"/>
      <c r="K9" s="2"/>
    </row>
    <row r="10" ht="18.75" spans="1:1">
      <c r="A10" s="30"/>
    </row>
    <row r="11" ht="18.75" spans="1:1">
      <c r="A11" s="31"/>
    </row>
  </sheetData>
  <mergeCells count="13">
    <mergeCell ref="A1:J1"/>
    <mergeCell ref="A2:J2"/>
    <mergeCell ref="C3:H3"/>
    <mergeCell ref="A9:J9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432638888888889" right="0.393055555555556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M8" sqref="M8"/>
    </sheetView>
  </sheetViews>
  <sheetFormatPr defaultColWidth="9" defaultRowHeight="13.5"/>
  <cols>
    <col min="1" max="1" width="12.1333333333333" style="7" customWidth="1"/>
    <col min="2" max="2" width="19.1333333333333" style="1" customWidth="1"/>
    <col min="3" max="3" width="14.25" style="1" customWidth="1"/>
    <col min="4" max="4" width="14.25" style="5" customWidth="1"/>
    <col min="5" max="5" width="19.1333333333333" style="5" customWidth="1"/>
    <col min="6" max="7" width="11.5" style="5" customWidth="1"/>
    <col min="8" max="8" width="14.75" style="5" customWidth="1"/>
    <col min="9" max="9" width="16" style="7" customWidth="1"/>
    <col min="10" max="10" width="16.75" style="7" customWidth="1"/>
    <col min="11" max="16384" width="9" style="1"/>
  </cols>
  <sheetData>
    <row r="1" ht="28" customHeight="1" spans="1:2">
      <c r="A1" s="32"/>
      <c r="B1" s="32"/>
    </row>
    <row r="2" s="1" customFormat="1" ht="41" customHeight="1" spans="1:10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</row>
    <row r="3" s="2" customFormat="1" ht="31" customHeight="1" spans="1:10">
      <c r="A3" s="10" t="s">
        <v>48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40" customHeight="1" spans="1:10">
      <c r="A4" s="56" t="s">
        <v>2</v>
      </c>
      <c r="B4" s="56" t="s">
        <v>3</v>
      </c>
      <c r="C4" s="56" t="s">
        <v>5</v>
      </c>
      <c r="D4" s="56"/>
      <c r="E4" s="56"/>
      <c r="F4" s="56"/>
      <c r="G4" s="56"/>
      <c r="H4" s="56"/>
      <c r="I4" s="56" t="s">
        <v>49</v>
      </c>
      <c r="J4" s="56" t="s">
        <v>50</v>
      </c>
    </row>
    <row r="5" s="3" customFormat="1" ht="47" customHeight="1" spans="1:10">
      <c r="A5" s="56"/>
      <c r="B5" s="56"/>
      <c r="C5" s="59" t="s">
        <v>4</v>
      </c>
      <c r="D5" s="60" t="s">
        <v>51</v>
      </c>
      <c r="E5" s="60" t="s">
        <v>52</v>
      </c>
      <c r="F5" s="144" t="s">
        <v>53</v>
      </c>
      <c r="G5" s="145"/>
      <c r="H5" s="60" t="s">
        <v>54</v>
      </c>
      <c r="I5" s="56"/>
      <c r="J5" s="56"/>
    </row>
    <row r="6" s="4" customFormat="1" ht="47" customHeight="1" spans="1:10">
      <c r="A6" s="56"/>
      <c r="B6" s="56"/>
      <c r="C6" s="56"/>
      <c r="D6" s="18"/>
      <c r="E6" s="18"/>
      <c r="F6" s="144"/>
      <c r="G6" s="146" t="s">
        <v>12</v>
      </c>
      <c r="H6" s="18"/>
      <c r="I6" s="56"/>
      <c r="J6" s="56"/>
    </row>
    <row r="7" s="143" customFormat="1" ht="40" customHeight="1" spans="1:10">
      <c r="A7" s="147" t="s">
        <v>55</v>
      </c>
      <c r="B7" s="147" t="s">
        <v>56</v>
      </c>
      <c r="C7" s="147" t="s">
        <v>57</v>
      </c>
      <c r="D7" s="148">
        <v>30.51078</v>
      </c>
      <c r="E7" s="148">
        <v>13.93</v>
      </c>
      <c r="F7" s="149">
        <v>1.248</v>
      </c>
      <c r="G7" s="149">
        <v>1.248</v>
      </c>
      <c r="H7" s="148">
        <f t="shared" ref="H7:H12" si="0">D7+E7+F7</f>
        <v>45.68878</v>
      </c>
      <c r="I7" s="147" t="s">
        <v>18</v>
      </c>
      <c r="J7" s="147">
        <v>0</v>
      </c>
    </row>
    <row r="8" s="143" customFormat="1" ht="40" customHeight="1" spans="1:10">
      <c r="A8" s="147" t="s">
        <v>58</v>
      </c>
      <c r="B8" s="147" t="s">
        <v>59</v>
      </c>
      <c r="C8" s="147" t="s">
        <v>60</v>
      </c>
      <c r="D8" s="148">
        <v>12.162612</v>
      </c>
      <c r="E8" s="148">
        <v>5.54</v>
      </c>
      <c r="F8" s="149">
        <v>0.52</v>
      </c>
      <c r="G8" s="149">
        <v>0.52</v>
      </c>
      <c r="H8" s="148">
        <f t="shared" si="0"/>
        <v>18.222612</v>
      </c>
      <c r="I8" s="147" t="s">
        <v>18</v>
      </c>
      <c r="J8" s="147">
        <v>0</v>
      </c>
    </row>
    <row r="9" s="143" customFormat="1" ht="40" customHeight="1" spans="1:10">
      <c r="A9" s="147" t="s">
        <v>61</v>
      </c>
      <c r="B9" s="147" t="s">
        <v>62</v>
      </c>
      <c r="C9" s="147" t="s">
        <v>63</v>
      </c>
      <c r="D9" s="148">
        <v>15.21369</v>
      </c>
      <c r="E9" s="148">
        <v>7.69</v>
      </c>
      <c r="F9" s="149">
        <v>0.693</v>
      </c>
      <c r="G9" s="149">
        <v>0.693</v>
      </c>
      <c r="H9" s="148">
        <f t="shared" si="0"/>
        <v>23.59669</v>
      </c>
      <c r="I9" s="147" t="s">
        <v>18</v>
      </c>
      <c r="J9" s="151">
        <v>0</v>
      </c>
    </row>
    <row r="10" s="143" customFormat="1" ht="40" customHeight="1" spans="1:10">
      <c r="A10" s="147" t="s">
        <v>64</v>
      </c>
      <c r="B10" s="147" t="s">
        <v>65</v>
      </c>
      <c r="C10" s="147" t="s">
        <v>66</v>
      </c>
      <c r="D10" s="148">
        <v>10.3069652</v>
      </c>
      <c r="E10" s="148">
        <v>5.37</v>
      </c>
      <c r="F10" s="149">
        <v>0.495</v>
      </c>
      <c r="G10" s="149">
        <v>0.495</v>
      </c>
      <c r="H10" s="148">
        <f t="shared" si="0"/>
        <v>16.1719652</v>
      </c>
      <c r="I10" s="147" t="s">
        <v>18</v>
      </c>
      <c r="J10" s="151">
        <v>0</v>
      </c>
    </row>
    <row r="11" s="143" customFormat="1" ht="40" customHeight="1" spans="1:10">
      <c r="A11" s="147" t="s">
        <v>67</v>
      </c>
      <c r="B11" s="147" t="s">
        <v>65</v>
      </c>
      <c r="C11" s="147" t="s">
        <v>68</v>
      </c>
      <c r="D11" s="148">
        <v>24.2035162</v>
      </c>
      <c r="E11" s="148">
        <v>11.87</v>
      </c>
      <c r="F11" s="149">
        <v>1.188</v>
      </c>
      <c r="G11" s="149">
        <v>1.188</v>
      </c>
      <c r="H11" s="148">
        <f t="shared" si="0"/>
        <v>37.2615162</v>
      </c>
      <c r="I11" s="147" t="s">
        <v>18</v>
      </c>
      <c r="J11" s="151">
        <v>0</v>
      </c>
    </row>
    <row r="12" s="143" customFormat="1" ht="40" customHeight="1" spans="1:10">
      <c r="A12" s="147" t="s">
        <v>69</v>
      </c>
      <c r="B12" s="147" t="s">
        <v>65</v>
      </c>
      <c r="C12" s="147" t="s">
        <v>63</v>
      </c>
      <c r="D12" s="148">
        <v>14.3067666</v>
      </c>
      <c r="E12" s="148">
        <v>5.29</v>
      </c>
      <c r="F12" s="149">
        <v>0.693</v>
      </c>
      <c r="G12" s="149">
        <v>0.693</v>
      </c>
      <c r="H12" s="148">
        <f t="shared" si="0"/>
        <v>20.2897666</v>
      </c>
      <c r="I12" s="147" t="s">
        <v>18</v>
      </c>
      <c r="J12" s="151">
        <v>0</v>
      </c>
    </row>
    <row r="13" s="1" customFormat="1" ht="52" customHeight="1" spans="1:10">
      <c r="A13" s="10" t="s">
        <v>70</v>
      </c>
      <c r="B13" s="10"/>
      <c r="C13" s="10"/>
      <c r="D13" s="10"/>
      <c r="E13" s="10"/>
      <c r="F13" s="10"/>
      <c r="G13" s="10"/>
      <c r="H13" s="10"/>
      <c r="I13" s="10"/>
      <c r="J13" s="10"/>
    </row>
    <row r="14" ht="18.75" spans="1:1">
      <c r="A14" s="150"/>
    </row>
    <row r="15" ht="18.75" spans="1:1">
      <c r="A15" s="150"/>
    </row>
  </sheetData>
  <mergeCells count="14">
    <mergeCell ref="A1:B1"/>
    <mergeCell ref="A2:J2"/>
    <mergeCell ref="A3:J3"/>
    <mergeCell ref="C4:H4"/>
    <mergeCell ref="A13:J13"/>
    <mergeCell ref="A4:A6"/>
    <mergeCell ref="B4:B6"/>
    <mergeCell ref="C5:C6"/>
    <mergeCell ref="D5:D6"/>
    <mergeCell ref="E5:E6"/>
    <mergeCell ref="F5:F6"/>
    <mergeCell ref="H5:H6"/>
    <mergeCell ref="I4:I6"/>
    <mergeCell ref="J4:J6"/>
  </mergeCells>
  <pageMargins left="0.511805555555556" right="0.393055555555556" top="0.472222222222222" bottom="0.432638888888889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4" sqref="$A14:$XFD14"/>
    </sheetView>
  </sheetViews>
  <sheetFormatPr defaultColWidth="9.64166666666667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6" width="16.425" style="6" customWidth="1"/>
    <col min="7" max="7" width="12.37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.64166666666667" style="1"/>
  </cols>
  <sheetData>
    <row r="1" s="1" customFormat="1" ht="26.1" customHeight="1" spans="1:10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18" customHeight="1" spans="1:10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27" customHeight="1" spans="1:10">
      <c r="A4" s="12"/>
      <c r="B4" s="12"/>
      <c r="C4" s="12" t="s">
        <v>4</v>
      </c>
      <c r="D4" s="15" t="s">
        <v>51</v>
      </c>
      <c r="E4" s="45" t="s">
        <v>52</v>
      </c>
      <c r="F4" s="45" t="s">
        <v>72</v>
      </c>
      <c r="G4" s="140"/>
      <c r="H4" s="15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45"/>
      <c r="F5" s="45"/>
      <c r="G5" s="12" t="s">
        <v>73</v>
      </c>
      <c r="H5" s="15"/>
      <c r="I5" s="12"/>
      <c r="J5" s="12"/>
    </row>
    <row r="6" s="4" customFormat="1" ht="36" customHeight="1" spans="1:10">
      <c r="A6" s="36" t="s">
        <v>74</v>
      </c>
      <c r="B6" s="36" t="s">
        <v>75</v>
      </c>
      <c r="C6" s="36" t="s">
        <v>76</v>
      </c>
      <c r="D6" s="62">
        <f>[1]附件2!F9-[1]附件2!J9</f>
        <v>19.32</v>
      </c>
      <c r="E6" s="62">
        <v>10.26</v>
      </c>
      <c r="F6" s="61">
        <f t="shared" ref="F6:F11" si="0">G6</f>
        <v>1.25</v>
      </c>
      <c r="G6" s="60">
        <f>[1]附件2!J9</f>
        <v>1.25</v>
      </c>
      <c r="H6" s="15">
        <f t="shared" ref="H6:H11" si="1">F6+E6+D6</f>
        <v>30.83</v>
      </c>
      <c r="I6" s="40" t="s">
        <v>18</v>
      </c>
      <c r="J6" s="40">
        <v>0</v>
      </c>
    </row>
    <row r="7" s="4" customFormat="1" ht="36" customHeight="1" spans="1:10">
      <c r="A7" s="36" t="s">
        <v>58</v>
      </c>
      <c r="B7" s="36" t="s">
        <v>77</v>
      </c>
      <c r="C7" s="36" t="s">
        <v>78</v>
      </c>
      <c r="D7" s="62">
        <f>[1]附件2!F10-[1]附件2!J10</f>
        <v>10.93</v>
      </c>
      <c r="E7" s="62">
        <v>6.13</v>
      </c>
      <c r="F7" s="61">
        <f t="shared" si="0"/>
        <v>0.73</v>
      </c>
      <c r="G7" s="60">
        <f>[1]附件2!J10</f>
        <v>0.73</v>
      </c>
      <c r="H7" s="15">
        <f t="shared" si="1"/>
        <v>17.79</v>
      </c>
      <c r="I7" s="40" t="s">
        <v>18</v>
      </c>
      <c r="J7" s="40">
        <v>0</v>
      </c>
    </row>
    <row r="8" s="4" customFormat="1" ht="36" customHeight="1" spans="1:10">
      <c r="A8" s="36" t="s">
        <v>79</v>
      </c>
      <c r="B8" s="36" t="s">
        <v>65</v>
      </c>
      <c r="C8" s="36" t="s">
        <v>78</v>
      </c>
      <c r="D8" s="62">
        <f>[1]附件2!F11-[1]附件2!J11</f>
        <v>9.21</v>
      </c>
      <c r="E8" s="62">
        <v>3.87</v>
      </c>
      <c r="F8" s="61">
        <f t="shared" si="0"/>
        <v>0.69</v>
      </c>
      <c r="G8" s="60">
        <f>[1]附件2!J11</f>
        <v>0.69</v>
      </c>
      <c r="H8" s="15">
        <f t="shared" si="1"/>
        <v>13.77</v>
      </c>
      <c r="I8" s="40" t="s">
        <v>18</v>
      </c>
      <c r="J8" s="40">
        <v>0</v>
      </c>
    </row>
    <row r="9" s="4" customFormat="1" ht="36" customHeight="1" spans="1:10">
      <c r="A9" s="36" t="s">
        <v>80</v>
      </c>
      <c r="B9" s="36" t="s">
        <v>81</v>
      </c>
      <c r="C9" s="36" t="s">
        <v>82</v>
      </c>
      <c r="D9" s="62">
        <f>[1]附件2!F12-[1]附件2!J12</f>
        <v>8.22</v>
      </c>
      <c r="E9" s="62">
        <v>4.98</v>
      </c>
      <c r="F9" s="61">
        <f t="shared" si="0"/>
        <v>0.52</v>
      </c>
      <c r="G9" s="60">
        <f>[1]附件2!J12</f>
        <v>0.52</v>
      </c>
      <c r="H9" s="15">
        <f t="shared" si="1"/>
        <v>13.72</v>
      </c>
      <c r="I9" s="40" t="s">
        <v>18</v>
      </c>
      <c r="J9" s="40">
        <v>0</v>
      </c>
    </row>
    <row r="10" s="4" customFormat="1" ht="36" customHeight="1" spans="1:10">
      <c r="A10" s="36" t="s">
        <v>83</v>
      </c>
      <c r="B10" s="36" t="s">
        <v>65</v>
      </c>
      <c r="C10" s="36" t="s">
        <v>84</v>
      </c>
      <c r="D10" s="62">
        <f>[1]附件2!F13-[1]附件2!J13</f>
        <v>0</v>
      </c>
      <c r="E10" s="62">
        <v>0.52</v>
      </c>
      <c r="F10" s="61">
        <f t="shared" si="0"/>
        <v>0</v>
      </c>
      <c r="G10" s="60">
        <f>[1]附件2!J13</f>
        <v>0</v>
      </c>
      <c r="H10" s="15">
        <f t="shared" si="1"/>
        <v>0.52</v>
      </c>
      <c r="I10" s="40" t="s">
        <v>18</v>
      </c>
      <c r="J10" s="40">
        <v>0</v>
      </c>
    </row>
    <row r="11" s="4" customFormat="1" ht="36" customHeight="1" spans="1:10">
      <c r="A11" s="36" t="s">
        <v>85</v>
      </c>
      <c r="B11" s="36" t="s">
        <v>65</v>
      </c>
      <c r="C11" s="36" t="s">
        <v>86</v>
      </c>
      <c r="D11" s="62">
        <f>[1]附件2!F14-[1]附件2!J14</f>
        <v>6.58</v>
      </c>
      <c r="E11" s="62">
        <v>4.07</v>
      </c>
      <c r="F11" s="61">
        <f t="shared" si="0"/>
        <v>0.5</v>
      </c>
      <c r="G11" s="60">
        <f>[1]附件2!J14</f>
        <v>0.5</v>
      </c>
      <c r="H11" s="15">
        <f t="shared" si="1"/>
        <v>11.15</v>
      </c>
      <c r="I11" s="40" t="s">
        <v>18</v>
      </c>
      <c r="J11" s="40">
        <v>0</v>
      </c>
    </row>
    <row r="12" s="1" customFormat="1" ht="49" customHeight="1" spans="1:10">
      <c r="A12" s="141" t="s">
        <v>87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ht="18.75" spans="1:1">
      <c r="A13" s="30"/>
    </row>
    <row r="14" s="1" customFormat="1" ht="18.75" spans="1:10">
      <c r="A14" s="29"/>
      <c r="B14" s="29"/>
      <c r="D14" s="6"/>
      <c r="E14" s="6"/>
      <c r="F14" s="6"/>
      <c r="G14" s="6"/>
      <c r="H14" s="5"/>
      <c r="I14" s="142"/>
      <c r="J14" s="142"/>
    </row>
  </sheetData>
  <mergeCells count="15">
    <mergeCell ref="A1:J1"/>
    <mergeCell ref="A2:J2"/>
    <mergeCell ref="C3:H3"/>
    <mergeCell ref="A12:J12"/>
    <mergeCell ref="A14:B14"/>
    <mergeCell ref="I14:J14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354166666666667" right="0.7" top="0.75" bottom="0.75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9" sqref="G9"/>
    </sheetView>
  </sheetViews>
  <sheetFormatPr defaultColWidth="9" defaultRowHeight="14.25"/>
  <cols>
    <col min="1" max="1" width="9" style="81"/>
    <col min="2" max="2" width="14.375" style="81" customWidth="1"/>
    <col min="3" max="3" width="18.375" style="81" customWidth="1"/>
    <col min="4" max="4" width="9.375" style="81"/>
    <col min="5" max="5" width="13.7833333333333" style="81" customWidth="1"/>
    <col min="6" max="6" width="13.4916666666667" style="81" customWidth="1"/>
    <col min="7" max="7" width="10.375" style="81" customWidth="1"/>
    <col min="8" max="8" width="12.625" style="81"/>
    <col min="9" max="9" width="12.8583333333333" style="81" customWidth="1"/>
    <col min="10" max="10" width="15.225" style="81" customWidth="1"/>
    <col min="11" max="16384" width="9" style="81"/>
  </cols>
  <sheetData>
    <row r="1" s="81" customFormat="1" ht="28.5" spans="1:10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</row>
    <row r="2" s="81" customFormat="1" ht="18.75" spans="1:10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="81" customFormat="1" ht="20.25" spans="1:1">
      <c r="A3" s="90" t="s">
        <v>88</v>
      </c>
    </row>
    <row r="4" s="81" customFormat="1" spans="1:10">
      <c r="A4" s="128" t="s">
        <v>89</v>
      </c>
      <c r="B4" s="128"/>
      <c r="C4" s="128"/>
      <c r="D4" s="128"/>
      <c r="E4" s="128"/>
      <c r="F4" s="128"/>
      <c r="G4" s="128"/>
      <c r="H4" s="128"/>
      <c r="I4" s="128"/>
      <c r="J4" s="128"/>
    </row>
    <row r="5" s="81" customFormat="1" ht="15.75" customHeight="1" spans="1:10">
      <c r="A5" s="72" t="s">
        <v>2</v>
      </c>
      <c r="B5" s="72" t="s">
        <v>3</v>
      </c>
      <c r="C5" s="72" t="s">
        <v>4</v>
      </c>
      <c r="D5" s="72" t="s">
        <v>5</v>
      </c>
      <c r="E5" s="72"/>
      <c r="F5" s="72"/>
      <c r="G5" s="72"/>
      <c r="H5" s="72"/>
      <c r="I5" s="116" t="s">
        <v>90</v>
      </c>
      <c r="J5" s="116" t="s">
        <v>91</v>
      </c>
    </row>
    <row r="6" s="81" customFormat="1" spans="1:10">
      <c r="A6" s="72"/>
      <c r="B6" s="72"/>
      <c r="C6" s="72"/>
      <c r="D6" s="72"/>
      <c r="E6" s="72"/>
      <c r="F6" s="72"/>
      <c r="G6" s="72"/>
      <c r="H6" s="72"/>
      <c r="I6" s="129"/>
      <c r="J6" s="129"/>
    </row>
    <row r="7" s="81" customFormat="1" ht="6" customHeight="1" spans="1:10">
      <c r="A7" s="72"/>
      <c r="B7" s="72"/>
      <c r="C7" s="72"/>
      <c r="D7" s="72"/>
      <c r="E7" s="72"/>
      <c r="F7" s="72"/>
      <c r="G7" s="72"/>
      <c r="H7" s="72"/>
      <c r="I7" s="129"/>
      <c r="J7" s="129"/>
    </row>
    <row r="8" s="81" customFormat="1" ht="47" customHeight="1" spans="1:10">
      <c r="A8" s="72"/>
      <c r="B8" s="72"/>
      <c r="C8" s="72"/>
      <c r="D8" s="129" t="s">
        <v>51</v>
      </c>
      <c r="E8" s="129" t="s">
        <v>52</v>
      </c>
      <c r="F8" s="130" t="s">
        <v>53</v>
      </c>
      <c r="G8" s="131"/>
      <c r="H8" s="72" t="s">
        <v>92</v>
      </c>
      <c r="I8" s="129"/>
      <c r="J8" s="129"/>
    </row>
    <row r="9" s="81" customFormat="1" ht="53" customHeight="1" spans="1:10">
      <c r="A9" s="72"/>
      <c r="B9" s="72"/>
      <c r="C9" s="72"/>
      <c r="D9" s="132"/>
      <c r="E9" s="132"/>
      <c r="F9" s="132"/>
      <c r="G9" s="133" t="s">
        <v>93</v>
      </c>
      <c r="H9" s="72"/>
      <c r="I9" s="132"/>
      <c r="J9" s="132"/>
    </row>
    <row r="10" s="81" customFormat="1" ht="45" customHeight="1" spans="1:11">
      <c r="A10" s="72" t="s">
        <v>94</v>
      </c>
      <c r="B10" s="72" t="s">
        <v>95</v>
      </c>
      <c r="C10" s="72" t="s">
        <v>96</v>
      </c>
      <c r="D10" s="134">
        <f>[2]附件2!F9-[2]附件2!I9</f>
        <v>25.87</v>
      </c>
      <c r="E10" s="134">
        <f>[2]附件2!K9</f>
        <v>13.448</v>
      </c>
      <c r="F10" s="135">
        <f t="shared" ref="F10:F15" si="0">G10</f>
        <v>1.25</v>
      </c>
      <c r="G10" s="136">
        <v>1.25</v>
      </c>
      <c r="H10" s="134">
        <f t="shared" ref="H10:H15" si="1">D10+E10+F10</f>
        <v>40.568</v>
      </c>
      <c r="I10" s="72" t="s">
        <v>18</v>
      </c>
      <c r="J10" s="72">
        <v>0</v>
      </c>
      <c r="K10" s="84"/>
    </row>
    <row r="11" s="81" customFormat="1" ht="45" customHeight="1" spans="1:11">
      <c r="A11" s="72"/>
      <c r="B11" s="72" t="s">
        <v>97</v>
      </c>
      <c r="C11" s="72" t="s">
        <v>98</v>
      </c>
      <c r="D11" s="134"/>
      <c r="E11" s="134"/>
      <c r="F11" s="137"/>
      <c r="G11" s="138"/>
      <c r="H11" s="134"/>
      <c r="I11" s="72"/>
      <c r="J11" s="72"/>
      <c r="K11" s="84"/>
    </row>
    <row r="12" s="81" customFormat="1" ht="45" customHeight="1" spans="1:11">
      <c r="A12" s="72" t="s">
        <v>99</v>
      </c>
      <c r="B12" s="72" t="s">
        <v>100</v>
      </c>
      <c r="C12" s="72" t="s">
        <v>101</v>
      </c>
      <c r="D12" s="134">
        <f>[2]附件2!F10-[2]附件2!I10</f>
        <v>24.58</v>
      </c>
      <c r="E12" s="134">
        <f>[2]附件2!K10</f>
        <v>13.268</v>
      </c>
      <c r="F12" s="139">
        <f t="shared" si="0"/>
        <v>1.25</v>
      </c>
      <c r="G12" s="134">
        <v>1.25</v>
      </c>
      <c r="H12" s="134">
        <f t="shared" si="1"/>
        <v>39.098</v>
      </c>
      <c r="I12" s="72" t="s">
        <v>18</v>
      </c>
      <c r="J12" s="72">
        <v>0</v>
      </c>
      <c r="K12" s="84"/>
    </row>
    <row r="13" s="81" customFormat="1" ht="45" customHeight="1" spans="1:11">
      <c r="A13" s="72" t="s">
        <v>102</v>
      </c>
      <c r="B13" s="72" t="s">
        <v>65</v>
      </c>
      <c r="C13" s="72" t="s">
        <v>103</v>
      </c>
      <c r="D13" s="134">
        <f>[2]附件2!F11-[2]附件2!I11</f>
        <v>20.86</v>
      </c>
      <c r="E13" s="134">
        <f>[2]附件2!K11</f>
        <v>11.958</v>
      </c>
      <c r="F13" s="139">
        <f t="shared" si="0"/>
        <v>1.19</v>
      </c>
      <c r="G13" s="134">
        <v>1.19</v>
      </c>
      <c r="H13" s="134">
        <f t="shared" si="1"/>
        <v>34.008</v>
      </c>
      <c r="I13" s="72" t="s">
        <v>18</v>
      </c>
      <c r="J13" s="72">
        <v>0</v>
      </c>
      <c r="K13" s="84"/>
    </row>
    <row r="14" s="81" customFormat="1" ht="45" customHeight="1" spans="1:11">
      <c r="A14" s="72" t="s">
        <v>104</v>
      </c>
      <c r="B14" s="72" t="s">
        <v>65</v>
      </c>
      <c r="C14" s="72" t="s">
        <v>105</v>
      </c>
      <c r="D14" s="134">
        <f>[2]附件2!F12-[2]附件2!I12</f>
        <v>20.54</v>
      </c>
      <c r="E14" s="134">
        <f>[2]附件2!K12</f>
        <v>12.448</v>
      </c>
      <c r="F14" s="139">
        <f t="shared" si="0"/>
        <v>1.19</v>
      </c>
      <c r="G14" s="134">
        <v>1.19</v>
      </c>
      <c r="H14" s="134">
        <f t="shared" si="1"/>
        <v>34.178</v>
      </c>
      <c r="I14" s="72" t="s">
        <v>18</v>
      </c>
      <c r="J14" s="72">
        <v>0</v>
      </c>
      <c r="K14" s="84"/>
    </row>
    <row r="15" s="81" customFormat="1" ht="45" customHeight="1" spans="1:10">
      <c r="A15" s="72" t="s">
        <v>106</v>
      </c>
      <c r="B15" s="72" t="s">
        <v>65</v>
      </c>
      <c r="C15" s="72" t="s">
        <v>101</v>
      </c>
      <c r="D15" s="134">
        <f>[2]附件2!F13-[2]附件2!I13</f>
        <v>20.72</v>
      </c>
      <c r="E15" s="134">
        <f>[2]附件2!K13</f>
        <v>12.728</v>
      </c>
      <c r="F15" s="139">
        <f t="shared" si="0"/>
        <v>1.19</v>
      </c>
      <c r="G15" s="134">
        <v>1.19</v>
      </c>
      <c r="H15" s="134">
        <f t="shared" si="1"/>
        <v>34.638</v>
      </c>
      <c r="I15" s="72" t="s">
        <v>18</v>
      </c>
      <c r="J15" s="72">
        <v>0</v>
      </c>
    </row>
    <row r="16" s="81" customFormat="1" ht="53" customHeight="1" spans="1:10">
      <c r="A16" s="104" t="s">
        <v>107</v>
      </c>
      <c r="B16" s="104"/>
      <c r="C16" s="104"/>
      <c r="D16" s="104"/>
      <c r="E16" s="104"/>
      <c r="F16" s="104"/>
      <c r="G16" s="104"/>
      <c r="H16" s="104"/>
      <c r="I16" s="104"/>
      <c r="J16" s="104"/>
    </row>
  </sheetData>
  <mergeCells count="22">
    <mergeCell ref="A1:J1"/>
    <mergeCell ref="A2:J2"/>
    <mergeCell ref="A4:J4"/>
    <mergeCell ref="A16:J16"/>
    <mergeCell ref="A5:A9"/>
    <mergeCell ref="A10:A11"/>
    <mergeCell ref="B5:B9"/>
    <mergeCell ref="C5:C9"/>
    <mergeCell ref="D8:D9"/>
    <mergeCell ref="D10:D11"/>
    <mergeCell ref="E8:E9"/>
    <mergeCell ref="E10:E11"/>
    <mergeCell ref="F8:F9"/>
    <mergeCell ref="F10:F11"/>
    <mergeCell ref="G10:G11"/>
    <mergeCell ref="H8:H9"/>
    <mergeCell ref="H10:H11"/>
    <mergeCell ref="I5:I9"/>
    <mergeCell ref="I10:I11"/>
    <mergeCell ref="J5:J9"/>
    <mergeCell ref="J10:J11"/>
    <mergeCell ref="D5:H7"/>
  </mergeCells>
  <pageMargins left="0.75" right="0.75" top="0.590277777777778" bottom="0.275" header="0.5" footer="0.236111111111111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5" sqref="N15"/>
    </sheetView>
  </sheetViews>
  <sheetFormatPr defaultColWidth="9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5" customWidth="1"/>
    <col min="5" max="5" width="24.5" style="5" customWidth="1"/>
    <col min="6" max="6" width="12.5" style="5" customWidth="1"/>
    <col min="7" max="7" width="11.25" style="6" customWidth="1"/>
    <col min="8" max="8" width="13.5" style="5" customWidth="1"/>
    <col min="9" max="9" width="17.1833333333333" style="7" customWidth="1"/>
    <col min="10" max="10" width="16.75" style="7" customWidth="1"/>
    <col min="11" max="16384" width="9" style="1"/>
  </cols>
  <sheetData>
    <row r="1" s="1" customFormat="1" ht="26.1" customHeight="1" spans="1:1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18" customHeight="1" spans="1:10">
      <c r="A2" s="10" t="s">
        <v>108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6</v>
      </c>
      <c r="J3" s="12" t="s">
        <v>7</v>
      </c>
    </row>
    <row r="4" s="3" customFormat="1" ht="27" customHeight="1" spans="1:10">
      <c r="A4" s="12"/>
      <c r="B4" s="12"/>
      <c r="C4" s="13" t="s">
        <v>4</v>
      </c>
      <c r="D4" s="14" t="s">
        <v>8</v>
      </c>
      <c r="E4" s="14" t="s">
        <v>9</v>
      </c>
      <c r="F4" s="107" t="s">
        <v>109</v>
      </c>
      <c r="G4" s="108"/>
      <c r="H4" s="15" t="s">
        <v>11</v>
      </c>
      <c r="I4" s="12"/>
      <c r="J4" s="12"/>
    </row>
    <row r="5" s="4" customFormat="1" ht="36.95" customHeight="1" spans="1:10">
      <c r="A5" s="12"/>
      <c r="B5" s="12"/>
      <c r="C5" s="12"/>
      <c r="D5" s="15"/>
      <c r="E5" s="15"/>
      <c r="F5" s="14"/>
      <c r="G5" s="109" t="s">
        <v>12</v>
      </c>
      <c r="H5" s="15"/>
      <c r="I5" s="12"/>
      <c r="J5" s="12"/>
    </row>
    <row r="6" s="4" customFormat="1" ht="36.95" customHeight="1" spans="1:10">
      <c r="A6" s="72" t="s">
        <v>110</v>
      </c>
      <c r="B6" s="72" t="s">
        <v>111</v>
      </c>
      <c r="C6" s="110" t="s">
        <v>112</v>
      </c>
      <c r="D6" s="111">
        <v>1.86</v>
      </c>
      <c r="E6" s="111">
        <v>0.67</v>
      </c>
      <c r="F6" s="111">
        <v>0.1</v>
      </c>
      <c r="G6" s="111">
        <v>0.1</v>
      </c>
      <c r="H6" s="111">
        <f t="shared" ref="H6:H14" si="0">D6+E6+G6</f>
        <v>2.63</v>
      </c>
      <c r="I6" s="120" t="s">
        <v>18</v>
      </c>
      <c r="J6" s="121">
        <v>0</v>
      </c>
    </row>
    <row r="7" s="4" customFormat="1" ht="42" customHeight="1" spans="1:11">
      <c r="A7" s="112" t="s">
        <v>113</v>
      </c>
      <c r="B7" s="93" t="s">
        <v>114</v>
      </c>
      <c r="C7" s="110" t="s">
        <v>115</v>
      </c>
      <c r="D7" s="113">
        <v>20.76</v>
      </c>
      <c r="E7" s="113">
        <v>6.53</v>
      </c>
      <c r="F7" s="113">
        <v>1.25</v>
      </c>
      <c r="G7" s="113">
        <v>1.25</v>
      </c>
      <c r="H7" s="113">
        <f t="shared" si="0"/>
        <v>28.54</v>
      </c>
      <c r="I7" s="122" t="s">
        <v>18</v>
      </c>
      <c r="J7" s="123">
        <v>0</v>
      </c>
      <c r="K7" s="124"/>
    </row>
    <row r="8" s="4" customFormat="1" ht="30" customHeight="1" spans="1:11">
      <c r="A8" s="114"/>
      <c r="B8" s="93" t="s">
        <v>116</v>
      </c>
      <c r="C8" s="110" t="s">
        <v>112</v>
      </c>
      <c r="D8" s="115"/>
      <c r="E8" s="115"/>
      <c r="F8" s="115"/>
      <c r="G8" s="115"/>
      <c r="H8" s="115"/>
      <c r="I8" s="125"/>
      <c r="J8" s="126"/>
      <c r="K8" s="124"/>
    </row>
    <row r="9" s="4" customFormat="1" ht="36" customHeight="1" spans="1:11">
      <c r="A9" s="116" t="s">
        <v>117</v>
      </c>
      <c r="B9" s="163" t="s">
        <v>65</v>
      </c>
      <c r="C9" s="117" t="s">
        <v>101</v>
      </c>
      <c r="D9" s="111">
        <v>18.06</v>
      </c>
      <c r="E9" s="111">
        <v>5.49</v>
      </c>
      <c r="F9" s="111">
        <v>1.19</v>
      </c>
      <c r="G9" s="111">
        <v>1.19</v>
      </c>
      <c r="H9" s="111">
        <f t="shared" si="0"/>
        <v>24.74</v>
      </c>
      <c r="I9" s="120" t="s">
        <v>18</v>
      </c>
      <c r="J9" s="127">
        <v>0</v>
      </c>
      <c r="K9" s="124"/>
    </row>
    <row r="10" s="2" customFormat="1" ht="41.1" customHeight="1" spans="1:10">
      <c r="A10" s="72" t="s">
        <v>118</v>
      </c>
      <c r="B10" s="116" t="s">
        <v>119</v>
      </c>
      <c r="C10" s="72" t="s">
        <v>120</v>
      </c>
      <c r="D10" s="118">
        <v>4.56</v>
      </c>
      <c r="E10" s="118">
        <v>1.38</v>
      </c>
      <c r="F10" s="118">
        <v>0.3</v>
      </c>
      <c r="G10" s="118">
        <v>0.3</v>
      </c>
      <c r="H10" s="111">
        <f t="shared" si="0"/>
        <v>6.24</v>
      </c>
      <c r="I10" s="120" t="s">
        <v>18</v>
      </c>
      <c r="J10" s="110">
        <v>0</v>
      </c>
    </row>
    <row r="11" s="2" customFormat="1" ht="35.1" customHeight="1" spans="1:10">
      <c r="A11" s="72" t="s">
        <v>121</v>
      </c>
      <c r="B11" s="164" t="s">
        <v>65</v>
      </c>
      <c r="C11" s="117" t="s">
        <v>122</v>
      </c>
      <c r="D11" s="118">
        <v>13.86</v>
      </c>
      <c r="E11" s="118">
        <v>4</v>
      </c>
      <c r="F11" s="118">
        <v>0.89</v>
      </c>
      <c r="G11" s="118">
        <v>0.89</v>
      </c>
      <c r="H11" s="111">
        <f t="shared" si="0"/>
        <v>18.75</v>
      </c>
      <c r="I11" s="120" t="s">
        <v>18</v>
      </c>
      <c r="J11" s="110">
        <v>0</v>
      </c>
    </row>
    <row r="12" s="2" customFormat="1" ht="33.95" customHeight="1" spans="1:10">
      <c r="A12" s="72" t="s">
        <v>123</v>
      </c>
      <c r="B12" s="163" t="s">
        <v>65</v>
      </c>
      <c r="C12" s="72" t="s">
        <v>120</v>
      </c>
      <c r="D12" s="118">
        <v>4.56</v>
      </c>
      <c r="E12" s="118">
        <v>1.02</v>
      </c>
      <c r="F12" s="118">
        <v>0.3</v>
      </c>
      <c r="G12" s="118">
        <v>0.3</v>
      </c>
      <c r="H12" s="111">
        <f t="shared" si="0"/>
        <v>5.88</v>
      </c>
      <c r="I12" s="120" t="s">
        <v>18</v>
      </c>
      <c r="J12" s="110">
        <v>0</v>
      </c>
    </row>
    <row r="13" s="2" customFormat="1" ht="35.1" customHeight="1" spans="1:10">
      <c r="A13" s="119" t="s">
        <v>124</v>
      </c>
      <c r="B13" s="117" t="s">
        <v>65</v>
      </c>
      <c r="C13" s="117" t="s">
        <v>125</v>
      </c>
      <c r="D13" s="118">
        <v>13.38</v>
      </c>
      <c r="E13" s="118">
        <v>4</v>
      </c>
      <c r="F13" s="118">
        <v>0.89</v>
      </c>
      <c r="G13" s="118">
        <v>0.89</v>
      </c>
      <c r="H13" s="111">
        <f t="shared" si="0"/>
        <v>18.27</v>
      </c>
      <c r="I13" s="120" t="s">
        <v>18</v>
      </c>
      <c r="J13" s="110">
        <v>0</v>
      </c>
    </row>
    <row r="14" s="2" customFormat="1" ht="35.1" customHeight="1" spans="1:10">
      <c r="A14" s="119" t="s">
        <v>126</v>
      </c>
      <c r="B14" s="165" t="s">
        <v>65</v>
      </c>
      <c r="C14" s="117" t="s">
        <v>127</v>
      </c>
      <c r="D14" s="118">
        <v>16.36</v>
      </c>
      <c r="E14" s="118">
        <v>4.9</v>
      </c>
      <c r="F14" s="118">
        <v>1.09</v>
      </c>
      <c r="G14" s="118">
        <v>1.09</v>
      </c>
      <c r="H14" s="111">
        <f t="shared" si="0"/>
        <v>22.35</v>
      </c>
      <c r="I14" s="120" t="s">
        <v>18</v>
      </c>
      <c r="J14" s="110">
        <v>0</v>
      </c>
    </row>
    <row r="15" s="1" customFormat="1" ht="63" customHeight="1" spans="1:10">
      <c r="A15" s="104" t="s">
        <v>107</v>
      </c>
      <c r="B15" s="104"/>
      <c r="C15" s="104"/>
      <c r="D15" s="104"/>
      <c r="E15" s="104"/>
      <c r="F15" s="104"/>
      <c r="G15" s="104"/>
      <c r="H15" s="104"/>
      <c r="I15" s="104"/>
      <c r="J15" s="104"/>
    </row>
  </sheetData>
  <mergeCells count="21">
    <mergeCell ref="A1:J1"/>
    <mergeCell ref="A2:J2"/>
    <mergeCell ref="C3:H3"/>
    <mergeCell ref="A15:J15"/>
    <mergeCell ref="A3:A5"/>
    <mergeCell ref="A7:A8"/>
    <mergeCell ref="B3:B5"/>
    <mergeCell ref="C4:C5"/>
    <mergeCell ref="D4:D5"/>
    <mergeCell ref="D7:D8"/>
    <mergeCell ref="E4:E5"/>
    <mergeCell ref="E7:E8"/>
    <mergeCell ref="F4:F5"/>
    <mergeCell ref="F7:F8"/>
    <mergeCell ref="G7:G8"/>
    <mergeCell ref="H4:H5"/>
    <mergeCell ref="H7:H8"/>
    <mergeCell ref="I3:I5"/>
    <mergeCell ref="I7:I8"/>
    <mergeCell ref="J3:J5"/>
    <mergeCell ref="J7:J8"/>
  </mergeCells>
  <pageMargins left="0.354166666666667" right="0.354166666666667" top="0.708333333333333" bottom="0.786805555555556" header="0.5" footer="0.5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G14" sqref="G14"/>
    </sheetView>
  </sheetViews>
  <sheetFormatPr defaultColWidth="9" defaultRowHeight="14.25"/>
  <cols>
    <col min="1" max="1" width="9" style="81"/>
    <col min="2" max="2" width="14.5" style="81" customWidth="1"/>
    <col min="3" max="3" width="14.125" style="81" customWidth="1"/>
    <col min="4" max="4" width="9" style="81"/>
    <col min="5" max="5" width="14.625" style="81" customWidth="1"/>
    <col min="6" max="6" width="10.75" style="81" customWidth="1"/>
    <col min="7" max="7" width="10.875" style="81" customWidth="1"/>
    <col min="8" max="8" width="14.875" style="84" customWidth="1"/>
    <col min="9" max="9" width="14.375" style="81" customWidth="1"/>
    <col min="10" max="10" width="13.875" style="81" customWidth="1"/>
    <col min="11" max="16384" width="9" style="81"/>
  </cols>
  <sheetData>
    <row r="1" s="81" customFormat="1" ht="15" customHeight="1" spans="1:8">
      <c r="A1" s="85" t="s">
        <v>88</v>
      </c>
      <c r="H1" s="84"/>
    </row>
    <row r="2" s="81" customFormat="1" ht="28.5" spans="1:10">
      <c r="A2" s="86" t="s">
        <v>128</v>
      </c>
      <c r="B2" s="86"/>
      <c r="C2" s="86"/>
      <c r="D2" s="86"/>
      <c r="E2" s="86"/>
      <c r="F2" s="86"/>
      <c r="G2" s="86"/>
      <c r="H2" s="87"/>
      <c r="I2" s="86"/>
      <c r="J2" s="86"/>
    </row>
    <row r="3" s="81" customFormat="1" ht="18.75" spans="1:10">
      <c r="A3" s="88"/>
      <c r="B3" s="88"/>
      <c r="C3" s="88"/>
      <c r="D3" s="88"/>
      <c r="E3" s="88"/>
      <c r="F3" s="88"/>
      <c r="G3" s="88"/>
      <c r="H3" s="89"/>
      <c r="I3" s="88"/>
      <c r="J3" s="88"/>
    </row>
    <row r="4" s="81" customFormat="1" ht="20.25" spans="1:8">
      <c r="A4" s="90" t="s">
        <v>88</v>
      </c>
      <c r="H4" s="84"/>
    </row>
    <row r="5" s="82" customFormat="1" ht="21" customHeight="1" spans="1:10">
      <c r="A5" s="91" t="s">
        <v>129</v>
      </c>
      <c r="B5" s="91"/>
      <c r="C5" s="91"/>
      <c r="D5" s="91"/>
      <c r="E5" s="91"/>
      <c r="F5" s="91"/>
      <c r="G5" s="91"/>
      <c r="H5" s="92"/>
      <c r="I5" s="91"/>
      <c r="J5" s="91"/>
    </row>
    <row r="6" s="82" customFormat="1" ht="15.75" customHeight="1" spans="1:10">
      <c r="A6" s="93" t="s">
        <v>2</v>
      </c>
      <c r="B6" s="93" t="s">
        <v>3</v>
      </c>
      <c r="C6" s="93" t="s">
        <v>4</v>
      </c>
      <c r="D6" s="93" t="s">
        <v>5</v>
      </c>
      <c r="E6" s="93"/>
      <c r="F6" s="93"/>
      <c r="G6" s="93"/>
      <c r="H6" s="62"/>
      <c r="I6" s="94" t="s">
        <v>90</v>
      </c>
      <c r="J6" s="94" t="s">
        <v>91</v>
      </c>
    </row>
    <row r="7" s="82" customFormat="1" ht="13.5" spans="1:10">
      <c r="A7" s="93"/>
      <c r="B7" s="93"/>
      <c r="C7" s="93"/>
      <c r="D7" s="93"/>
      <c r="E7" s="93"/>
      <c r="F7" s="93"/>
      <c r="G7" s="93"/>
      <c r="H7" s="62"/>
      <c r="I7" s="106"/>
      <c r="J7" s="106"/>
    </row>
    <row r="8" s="82" customFormat="1" ht="3" customHeight="1" spans="1:10">
      <c r="A8" s="93"/>
      <c r="B8" s="93"/>
      <c r="C8" s="93"/>
      <c r="D8" s="93"/>
      <c r="E8" s="93"/>
      <c r="F8" s="93"/>
      <c r="G8" s="93"/>
      <c r="H8" s="62"/>
      <c r="I8" s="106"/>
      <c r="J8" s="106"/>
    </row>
    <row r="9" s="82" customFormat="1" ht="45" customHeight="1" spans="1:10">
      <c r="A9" s="93"/>
      <c r="B9" s="93"/>
      <c r="C9" s="93"/>
      <c r="D9" s="94" t="s">
        <v>51</v>
      </c>
      <c r="E9" s="94" t="s">
        <v>52</v>
      </c>
      <c r="F9" s="95" t="s">
        <v>53</v>
      </c>
      <c r="G9" s="96"/>
      <c r="H9" s="62" t="s">
        <v>92</v>
      </c>
      <c r="I9" s="106"/>
      <c r="J9" s="106"/>
    </row>
    <row r="10" s="82" customFormat="1" ht="43" customHeight="1" spans="1:10">
      <c r="A10" s="93"/>
      <c r="B10" s="93"/>
      <c r="C10" s="93"/>
      <c r="D10" s="97"/>
      <c r="E10" s="97"/>
      <c r="F10" s="98"/>
      <c r="G10" s="99" t="s">
        <v>12</v>
      </c>
      <c r="H10" s="62"/>
      <c r="I10" s="97"/>
      <c r="J10" s="97"/>
    </row>
    <row r="11" s="83" customFormat="1" ht="64" customHeight="1" spans="1:10">
      <c r="A11" s="40" t="s">
        <v>130</v>
      </c>
      <c r="B11" s="100" t="s">
        <v>131</v>
      </c>
      <c r="C11" s="101" t="s">
        <v>57</v>
      </c>
      <c r="D11" s="56">
        <f>VLOOKUP(A11,[3]附件2!B:F,5,FALSE)-G11</f>
        <v>24.27</v>
      </c>
      <c r="E11" s="97">
        <v>6.96</v>
      </c>
      <c r="F11" s="97">
        <f t="shared" ref="F11:F15" si="0">G11</f>
        <v>1.25</v>
      </c>
      <c r="G11" s="62">
        <f>VLOOKUP(A11,[3]附件2!B:J,8,FALSE)</f>
        <v>1.25</v>
      </c>
      <c r="H11" s="62">
        <f>D11+E11+F11</f>
        <v>32.48</v>
      </c>
      <c r="I11" s="97" t="s">
        <v>18</v>
      </c>
      <c r="J11" s="97">
        <v>0</v>
      </c>
    </row>
    <row r="12" s="83" customFormat="1" ht="60" customHeight="1" spans="1:10">
      <c r="A12" s="40" t="s">
        <v>132</v>
      </c>
      <c r="B12" s="100" t="s">
        <v>133</v>
      </c>
      <c r="C12" s="102" t="s">
        <v>120</v>
      </c>
      <c r="D12" s="56">
        <f>VLOOKUP(A12,[3]附件2!B:F,5,FALSE)-G12</f>
        <v>5.77</v>
      </c>
      <c r="E12" s="97">
        <v>2.06</v>
      </c>
      <c r="F12" s="97">
        <f t="shared" si="0"/>
        <v>0.31</v>
      </c>
      <c r="G12" s="62">
        <f>VLOOKUP(A12,[3]附件2!B:J,8,FALSE)</f>
        <v>0.31</v>
      </c>
      <c r="H12" s="62">
        <f>D12+E12+F12</f>
        <v>8.14</v>
      </c>
      <c r="I12" s="97" t="s">
        <v>18</v>
      </c>
      <c r="J12" s="97">
        <v>0</v>
      </c>
    </row>
    <row r="13" s="83" customFormat="1" ht="54" customHeight="1" spans="1:10">
      <c r="A13" s="40" t="s">
        <v>134</v>
      </c>
      <c r="B13" s="100" t="s">
        <v>135</v>
      </c>
      <c r="C13" s="102" t="s">
        <v>136</v>
      </c>
      <c r="D13" s="56">
        <f>VLOOKUP(A13,[3]附件2!B:F,5,FALSE)-G13</f>
        <v>20.94</v>
      </c>
      <c r="E13" s="97">
        <v>7.32</v>
      </c>
      <c r="F13" s="97">
        <f t="shared" si="0"/>
        <v>1.19</v>
      </c>
      <c r="G13" s="62">
        <f>VLOOKUP(A13,[3]附件2!B:J,8,FALSE)</f>
        <v>1.19</v>
      </c>
      <c r="H13" s="62">
        <f>D13+E13+F13</f>
        <v>29.45</v>
      </c>
      <c r="I13" s="97" t="s">
        <v>18</v>
      </c>
      <c r="J13" s="97">
        <v>0</v>
      </c>
    </row>
    <row r="14" s="83" customFormat="1" ht="54" customHeight="1" spans="1:10">
      <c r="A14" s="40" t="s">
        <v>137</v>
      </c>
      <c r="B14" s="100" t="s">
        <v>65</v>
      </c>
      <c r="C14" s="102" t="s">
        <v>138</v>
      </c>
      <c r="D14" s="56">
        <f>VLOOKUP(A14,[3]附件2!B:F,5,FALSE)-G14</f>
        <v>20.02</v>
      </c>
      <c r="E14" s="97">
        <v>5.89</v>
      </c>
      <c r="F14" s="97">
        <f t="shared" si="0"/>
        <v>1.19</v>
      </c>
      <c r="G14" s="62">
        <f>VLOOKUP(A14,[3]附件2!B:J,8,FALSE)</f>
        <v>1.19</v>
      </c>
      <c r="H14" s="62">
        <f>D14+E14+F14</f>
        <v>27.1</v>
      </c>
      <c r="I14" s="97" t="s">
        <v>18</v>
      </c>
      <c r="J14" s="97">
        <v>0</v>
      </c>
    </row>
    <row r="15" s="83" customFormat="1" ht="54" customHeight="1" spans="1:10">
      <c r="A15" s="40" t="s">
        <v>118</v>
      </c>
      <c r="B15" s="103" t="s">
        <v>139</v>
      </c>
      <c r="C15" s="102" t="s">
        <v>140</v>
      </c>
      <c r="D15" s="56">
        <v>13.5</v>
      </c>
      <c r="E15" s="97">
        <v>7.89</v>
      </c>
      <c r="F15" s="97">
        <f t="shared" si="0"/>
        <v>0.89</v>
      </c>
      <c r="G15" s="62">
        <f>VLOOKUP(A15,[3]附件2!B:J,8,FALSE)</f>
        <v>0.89</v>
      </c>
      <c r="H15" s="62">
        <f>D15+E15+F15</f>
        <v>22.28</v>
      </c>
      <c r="I15" s="97" t="s">
        <v>18</v>
      </c>
      <c r="J15" s="97">
        <v>0</v>
      </c>
    </row>
    <row r="16" s="81" customFormat="1" ht="48" customHeight="1" spans="1:10">
      <c r="A16" s="104" t="s">
        <v>107</v>
      </c>
      <c r="B16" s="104"/>
      <c r="C16" s="104"/>
      <c r="D16" s="104"/>
      <c r="E16" s="104"/>
      <c r="F16" s="104"/>
      <c r="G16" s="104"/>
      <c r="H16" s="105"/>
      <c r="I16" s="104"/>
      <c r="J16" s="104"/>
    </row>
  </sheetData>
  <mergeCells count="14">
    <mergeCell ref="A2:J2"/>
    <mergeCell ref="A3:J3"/>
    <mergeCell ref="A5:J5"/>
    <mergeCell ref="A16:J16"/>
    <mergeCell ref="A6:A10"/>
    <mergeCell ref="B6:B10"/>
    <mergeCell ref="C6:C10"/>
    <mergeCell ref="D9:D10"/>
    <mergeCell ref="E9:E10"/>
    <mergeCell ref="F9:F10"/>
    <mergeCell ref="H9:H10"/>
    <mergeCell ref="I6:I10"/>
    <mergeCell ref="J6:J10"/>
    <mergeCell ref="D6:H8"/>
  </mergeCells>
  <pageMargins left="0.75" right="0.75" top="0.590277777777778" bottom="0.550694444444444" header="0.5" footer="0.5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Q15" sqref="Q15"/>
    </sheetView>
  </sheetViews>
  <sheetFormatPr defaultColWidth="9" defaultRowHeight="13.5"/>
  <cols>
    <col min="1" max="1" width="9.425" style="3" customWidth="1"/>
    <col min="2" max="2" width="17" style="3" customWidth="1"/>
    <col min="3" max="3" width="16.5833333333333" style="3" customWidth="1"/>
    <col min="4" max="4" width="9" style="3"/>
    <col min="5" max="5" width="14" style="3" customWidth="1"/>
    <col min="6" max="6" width="9.75" style="3" customWidth="1"/>
    <col min="7" max="7" width="10.3333333333333" style="3"/>
    <col min="8" max="8" width="9" style="3"/>
    <col min="9" max="10" width="16.75" style="3" customWidth="1"/>
    <col min="11" max="16384" width="9" style="3"/>
  </cols>
  <sheetData>
    <row r="1" s="3" customFormat="1" ht="38" customHeight="1" spans="1:10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</row>
    <row r="2" s="3" customFormat="1" ht="28" customHeight="1" spans="1:10">
      <c r="A2" s="64" t="s">
        <v>141</v>
      </c>
      <c r="B2" s="64"/>
      <c r="C2" s="64"/>
      <c r="D2" s="64"/>
      <c r="E2" s="64"/>
      <c r="F2" s="64"/>
      <c r="G2" s="64"/>
      <c r="H2" s="64"/>
      <c r="I2" s="64"/>
      <c r="J2" s="64"/>
    </row>
    <row r="3" s="3" customFormat="1" ht="33" customHeight="1" spans="1:10">
      <c r="A3" s="65" t="s">
        <v>142</v>
      </c>
      <c r="B3" s="65" t="s">
        <v>143</v>
      </c>
      <c r="C3" s="65" t="s">
        <v>144</v>
      </c>
      <c r="D3" s="65" t="s">
        <v>145</v>
      </c>
      <c r="E3" s="65"/>
      <c r="F3" s="65"/>
      <c r="G3" s="65"/>
      <c r="H3" s="65"/>
      <c r="I3" s="65" t="s">
        <v>146</v>
      </c>
      <c r="J3" s="65" t="s">
        <v>147</v>
      </c>
    </row>
    <row r="4" s="3" customFormat="1" ht="45" customHeight="1" spans="1:10">
      <c r="A4" s="65"/>
      <c r="B4" s="65"/>
      <c r="C4" s="65"/>
      <c r="D4" s="65" t="s">
        <v>148</v>
      </c>
      <c r="E4" s="65" t="s">
        <v>149</v>
      </c>
      <c r="F4" s="65" t="s">
        <v>150</v>
      </c>
      <c r="G4" s="66"/>
      <c r="H4" s="65" t="s">
        <v>151</v>
      </c>
      <c r="I4" s="65"/>
      <c r="J4" s="65"/>
    </row>
    <row r="5" s="3" customFormat="1" ht="56" customHeight="1" spans="1:10">
      <c r="A5" s="65"/>
      <c r="B5" s="65"/>
      <c r="C5" s="65"/>
      <c r="D5" s="65"/>
      <c r="E5" s="65"/>
      <c r="F5" s="65"/>
      <c r="G5" s="65" t="s">
        <v>152</v>
      </c>
      <c r="H5" s="65"/>
      <c r="I5" s="65"/>
      <c r="J5" s="65"/>
    </row>
    <row r="6" s="3" customFormat="1" ht="25" customHeight="1" spans="1:10">
      <c r="A6" s="67" t="s">
        <v>153</v>
      </c>
      <c r="B6" s="65" t="s">
        <v>154</v>
      </c>
      <c r="C6" s="65" t="s">
        <v>155</v>
      </c>
      <c r="D6" s="68">
        <v>24.79</v>
      </c>
      <c r="E6" s="68">
        <v>7.73</v>
      </c>
      <c r="F6" s="68">
        <f t="shared" ref="F6:F13" si="0">G6</f>
        <v>1.25</v>
      </c>
      <c r="G6" s="68">
        <f>[4]附件2!J9</f>
        <v>1.25</v>
      </c>
      <c r="H6" s="68">
        <f>F6+E6+D6</f>
        <v>33.77</v>
      </c>
      <c r="I6" s="68" t="s">
        <v>156</v>
      </c>
      <c r="J6" s="68">
        <v>0</v>
      </c>
    </row>
    <row r="7" s="3" customFormat="1" ht="25" customHeight="1" spans="1:10">
      <c r="A7" s="69"/>
      <c r="B7" s="65" t="s">
        <v>157</v>
      </c>
      <c r="C7" s="65" t="s">
        <v>158</v>
      </c>
      <c r="D7" s="70"/>
      <c r="E7" s="70"/>
      <c r="F7" s="70"/>
      <c r="G7" s="70"/>
      <c r="H7" s="70"/>
      <c r="I7" s="70"/>
      <c r="J7" s="70"/>
    </row>
    <row r="8" s="3" customFormat="1" ht="25" customHeight="1" spans="1:11">
      <c r="A8" s="69"/>
      <c r="B8" s="71" t="s">
        <v>159</v>
      </c>
      <c r="C8" s="71" t="s">
        <v>160</v>
      </c>
      <c r="D8" s="70"/>
      <c r="E8" s="70"/>
      <c r="F8" s="70"/>
      <c r="G8" s="70"/>
      <c r="H8" s="70"/>
      <c r="I8" s="70"/>
      <c r="J8" s="70"/>
      <c r="K8" s="78"/>
    </row>
    <row r="9" s="3" customFormat="1" ht="37" customHeight="1" spans="1:10">
      <c r="A9" s="71" t="s">
        <v>161</v>
      </c>
      <c r="B9" s="72" t="s">
        <v>65</v>
      </c>
      <c r="C9" s="71" t="s">
        <v>160</v>
      </c>
      <c r="D9" s="73">
        <f>[4]附件2!G12+[4]附件2!H12</f>
        <v>20.24</v>
      </c>
      <c r="E9" s="73">
        <v>7.37</v>
      </c>
      <c r="F9" s="73">
        <f t="shared" si="0"/>
        <v>1.19</v>
      </c>
      <c r="G9" s="73">
        <f>[4]附件2!J12</f>
        <v>1.19</v>
      </c>
      <c r="H9" s="73">
        <f t="shared" ref="H9:H13" si="1">D9+E9+F9</f>
        <v>28.8</v>
      </c>
      <c r="I9" s="65" t="s">
        <v>156</v>
      </c>
      <c r="J9" s="73">
        <v>0</v>
      </c>
    </row>
    <row r="10" s="3" customFormat="1" ht="37" customHeight="1" spans="1:10">
      <c r="A10" s="71" t="s">
        <v>162</v>
      </c>
      <c r="B10" s="72" t="s">
        <v>65</v>
      </c>
      <c r="C10" s="71" t="s">
        <v>160</v>
      </c>
      <c r="D10" s="73">
        <f>[4]附件2!G13+[4]附件2!H13</f>
        <v>20.08</v>
      </c>
      <c r="E10" s="73">
        <v>6.85</v>
      </c>
      <c r="F10" s="73">
        <f t="shared" si="0"/>
        <v>1.19</v>
      </c>
      <c r="G10" s="73">
        <f>[4]附件2!J13</f>
        <v>1.19</v>
      </c>
      <c r="H10" s="73">
        <f t="shared" si="1"/>
        <v>28.12</v>
      </c>
      <c r="I10" s="65" t="s">
        <v>156</v>
      </c>
      <c r="J10" s="73">
        <v>0</v>
      </c>
    </row>
    <row r="11" s="3" customFormat="1" ht="37" customHeight="1" spans="1:10">
      <c r="A11" s="71" t="s">
        <v>163</v>
      </c>
      <c r="B11" s="72" t="s">
        <v>164</v>
      </c>
      <c r="C11" s="71" t="s">
        <v>165</v>
      </c>
      <c r="D11" s="73">
        <f>[4]附件2!G14+[4]附件2!H14</f>
        <v>5.21</v>
      </c>
      <c r="E11" s="73">
        <v>1.72</v>
      </c>
      <c r="F11" s="73">
        <f t="shared" si="0"/>
        <v>0.3</v>
      </c>
      <c r="G11" s="73">
        <f>[4]附件2!J14</f>
        <v>0.3</v>
      </c>
      <c r="H11" s="73">
        <f t="shared" si="1"/>
        <v>7.23</v>
      </c>
      <c r="I11" s="65" t="s">
        <v>156</v>
      </c>
      <c r="J11" s="73">
        <v>0</v>
      </c>
    </row>
    <row r="12" s="3" customFormat="1" ht="37" customHeight="1" spans="1:10">
      <c r="A12" s="71" t="s">
        <v>166</v>
      </c>
      <c r="B12" s="72" t="s">
        <v>167</v>
      </c>
      <c r="C12" s="71" t="s">
        <v>168</v>
      </c>
      <c r="D12" s="73">
        <f>[4]附件2!G15+[4]附件2!H15</f>
        <v>15.02</v>
      </c>
      <c r="E12" s="73">
        <v>6.44</v>
      </c>
      <c r="F12" s="73">
        <f t="shared" si="0"/>
        <v>0.89</v>
      </c>
      <c r="G12" s="73">
        <f>[4]附件2!J15</f>
        <v>0.89</v>
      </c>
      <c r="H12" s="73">
        <f t="shared" si="1"/>
        <v>22.35</v>
      </c>
      <c r="I12" s="65" t="s">
        <v>156</v>
      </c>
      <c r="J12" s="73">
        <v>0</v>
      </c>
    </row>
    <row r="13" s="3" customFormat="1" ht="37" customHeight="1" spans="1:10">
      <c r="A13" s="71" t="s">
        <v>169</v>
      </c>
      <c r="B13" s="72" t="s">
        <v>170</v>
      </c>
      <c r="C13" s="71" t="s">
        <v>122</v>
      </c>
      <c r="D13" s="73">
        <v>9.87</v>
      </c>
      <c r="E13" s="73">
        <v>4.59</v>
      </c>
      <c r="F13" s="73">
        <f t="shared" si="0"/>
        <v>0.79</v>
      </c>
      <c r="G13" s="73">
        <f>[4]附件2!J16</f>
        <v>0.79</v>
      </c>
      <c r="H13" s="73">
        <f t="shared" si="1"/>
        <v>15.25</v>
      </c>
      <c r="I13" s="65" t="s">
        <v>156</v>
      </c>
      <c r="J13" s="73">
        <v>0</v>
      </c>
    </row>
    <row r="14" s="3" customFormat="1" ht="2" customHeight="1" spans="1:10">
      <c r="A14" s="74" t="s">
        <v>171</v>
      </c>
      <c r="B14" s="75"/>
      <c r="C14" s="75"/>
      <c r="D14" s="75"/>
      <c r="E14" s="75"/>
      <c r="F14" s="75"/>
      <c r="G14" s="75"/>
      <c r="H14" s="75"/>
      <c r="I14" s="75"/>
      <c r="J14" s="79"/>
    </row>
    <row r="15" s="3" customFormat="1" ht="27" customHeight="1" spans="1:10">
      <c r="A15" s="76"/>
      <c r="B15" s="77"/>
      <c r="C15" s="77"/>
      <c r="D15" s="77"/>
      <c r="E15" s="77"/>
      <c r="F15" s="77"/>
      <c r="G15" s="77"/>
      <c r="H15" s="77"/>
      <c r="I15" s="77"/>
      <c r="J15" s="80"/>
    </row>
  </sheetData>
  <mergeCells count="21">
    <mergeCell ref="A1:J1"/>
    <mergeCell ref="A2:J2"/>
    <mergeCell ref="D3:H3"/>
    <mergeCell ref="A3:A5"/>
    <mergeCell ref="A6:A8"/>
    <mergeCell ref="B3:B5"/>
    <mergeCell ref="C3:C5"/>
    <mergeCell ref="D4:D5"/>
    <mergeCell ref="D6:D8"/>
    <mergeCell ref="E4:E5"/>
    <mergeCell ref="E6:E8"/>
    <mergeCell ref="F4:F5"/>
    <mergeCell ref="F6:F8"/>
    <mergeCell ref="G6:G8"/>
    <mergeCell ref="H4:H5"/>
    <mergeCell ref="H6:H8"/>
    <mergeCell ref="I3:I5"/>
    <mergeCell ref="I6:I8"/>
    <mergeCell ref="J3:J5"/>
    <mergeCell ref="J6:J8"/>
    <mergeCell ref="A14:J15"/>
  </mergeCells>
  <pageMargins left="0.75" right="0.75" top="0.629861111111111" bottom="1" header="0.5" footer="0.5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I18" sqref="I18"/>
    </sheetView>
  </sheetViews>
  <sheetFormatPr defaultColWidth="9" defaultRowHeight="13.5"/>
  <cols>
    <col min="1" max="1" width="10.875" style="1" customWidth="1"/>
    <col min="2" max="2" width="17.5" style="1" customWidth="1"/>
    <col min="3" max="3" width="20" style="1" customWidth="1"/>
    <col min="4" max="4" width="10.75" style="6" customWidth="1"/>
    <col min="5" max="5" width="18.375" style="6" customWidth="1"/>
    <col min="6" max="6" width="11" style="6" customWidth="1"/>
    <col min="7" max="7" width="11.5" style="6" customWidth="1"/>
    <col min="8" max="8" width="16" style="5" customWidth="1"/>
    <col min="9" max="9" width="13.45" style="1" customWidth="1"/>
    <col min="10" max="10" width="14.125" style="1" customWidth="1"/>
    <col min="11" max="16384" width="9" style="1"/>
  </cols>
  <sheetData>
    <row r="1" s="47" customFormat="1" ht="21.75" customHeight="1" spans="1:16384">
      <c r="A1" s="32"/>
      <c r="B1" s="32"/>
      <c r="C1" s="1"/>
      <c r="D1" s="6"/>
      <c r="E1" s="6"/>
      <c r="F1" s="6"/>
      <c r="G1" s="6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36" customHeight="1" spans="1:10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</row>
    <row r="3" s="2" customFormat="1" ht="24" customHeight="1" spans="1:10">
      <c r="A3" s="10" t="s">
        <v>172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27" customHeight="1" spans="1:10">
      <c r="A4" s="12" t="s">
        <v>2</v>
      </c>
      <c r="B4" s="12" t="s">
        <v>3</v>
      </c>
      <c r="C4" s="12" t="s">
        <v>5</v>
      </c>
      <c r="D4" s="12"/>
      <c r="E4" s="12"/>
      <c r="F4" s="12"/>
      <c r="G4" s="50"/>
      <c r="H4" s="12"/>
      <c r="I4" s="12" t="s">
        <v>49</v>
      </c>
      <c r="J4" s="12" t="s">
        <v>50</v>
      </c>
    </row>
    <row r="5" s="48" customFormat="1" ht="41" customHeight="1" spans="1:10">
      <c r="A5" s="12"/>
      <c r="B5" s="12"/>
      <c r="C5" s="12" t="s">
        <v>4</v>
      </c>
      <c r="D5" s="15" t="s">
        <v>51</v>
      </c>
      <c r="E5" s="15" t="s">
        <v>173</v>
      </c>
      <c r="F5" s="51" t="s">
        <v>10</v>
      </c>
      <c r="G5" s="52"/>
      <c r="H5" s="53" t="s">
        <v>54</v>
      </c>
      <c r="I5" s="12"/>
      <c r="J5" s="12"/>
    </row>
    <row r="6" s="49" customFormat="1" ht="41" customHeight="1" spans="1:10">
      <c r="A6" s="12"/>
      <c r="B6" s="12"/>
      <c r="C6" s="12"/>
      <c r="D6" s="15"/>
      <c r="E6" s="15"/>
      <c r="F6" s="54"/>
      <c r="G6" s="14" t="s">
        <v>93</v>
      </c>
      <c r="H6" s="15"/>
      <c r="I6" s="12"/>
      <c r="J6" s="12"/>
    </row>
    <row r="7" s="2" customFormat="1" ht="25" customHeight="1" spans="1:10">
      <c r="A7" s="55" t="s">
        <v>174</v>
      </c>
      <c r="B7" s="56" t="s">
        <v>95</v>
      </c>
      <c r="C7" s="56" t="s">
        <v>175</v>
      </c>
      <c r="D7" s="57">
        <v>27.00883</v>
      </c>
      <c r="E7" s="58">
        <v>11.18</v>
      </c>
      <c r="F7" s="58">
        <f t="shared" ref="F7:F10" si="0">G7</f>
        <v>1.248</v>
      </c>
      <c r="G7" s="57">
        <v>1.248</v>
      </c>
      <c r="H7" s="57">
        <f t="shared" ref="H7:H10" si="1">D7+E7+F7</f>
        <v>39.43683</v>
      </c>
      <c r="I7" s="55" t="s">
        <v>18</v>
      </c>
      <c r="J7" s="55">
        <v>0</v>
      </c>
    </row>
    <row r="8" s="2" customFormat="1" ht="25" customHeight="1" spans="1:10">
      <c r="A8" s="59"/>
      <c r="B8" s="56" t="s">
        <v>97</v>
      </c>
      <c r="C8" s="56" t="s">
        <v>176</v>
      </c>
      <c r="D8" s="60"/>
      <c r="E8" s="61"/>
      <c r="F8" s="61"/>
      <c r="G8" s="60"/>
      <c r="H8" s="60"/>
      <c r="I8" s="59"/>
      <c r="J8" s="59"/>
    </row>
    <row r="9" s="2" customFormat="1" ht="50" customHeight="1" spans="1:10">
      <c r="A9" s="56" t="s">
        <v>177</v>
      </c>
      <c r="B9" s="56" t="s">
        <v>178</v>
      </c>
      <c r="C9" s="56" t="s">
        <v>179</v>
      </c>
      <c r="D9" s="18">
        <v>25.720789</v>
      </c>
      <c r="E9" s="62">
        <v>10.06</v>
      </c>
      <c r="F9" s="62">
        <f t="shared" si="0"/>
        <v>1.248</v>
      </c>
      <c r="G9" s="18">
        <v>1.248</v>
      </c>
      <c r="H9" s="18">
        <f t="shared" si="1"/>
        <v>37.028789</v>
      </c>
      <c r="I9" s="56" t="s">
        <v>18</v>
      </c>
      <c r="J9" s="56">
        <v>0</v>
      </c>
    </row>
    <row r="10" s="2" customFormat="1" ht="25" customHeight="1" spans="1:10">
      <c r="A10" s="55" t="s">
        <v>180</v>
      </c>
      <c r="B10" s="56" t="s">
        <v>181</v>
      </c>
      <c r="C10" s="56" t="s">
        <v>175</v>
      </c>
      <c r="D10" s="57">
        <v>22.634706</v>
      </c>
      <c r="E10" s="58">
        <v>9.49</v>
      </c>
      <c r="F10" s="58">
        <f t="shared" si="0"/>
        <v>1.188</v>
      </c>
      <c r="G10" s="57">
        <v>1.188</v>
      </c>
      <c r="H10" s="57">
        <f t="shared" si="1"/>
        <v>33.312706</v>
      </c>
      <c r="I10" s="55" t="s">
        <v>18</v>
      </c>
      <c r="J10" s="55">
        <v>0</v>
      </c>
    </row>
    <row r="11" s="2" customFormat="1" ht="25" customHeight="1" spans="1:10">
      <c r="A11" s="59"/>
      <c r="B11" s="56" t="s">
        <v>65</v>
      </c>
      <c r="C11" s="56" t="s">
        <v>176</v>
      </c>
      <c r="D11" s="60"/>
      <c r="E11" s="61"/>
      <c r="F11" s="61"/>
      <c r="G11" s="60"/>
      <c r="H11" s="60"/>
      <c r="I11" s="59"/>
      <c r="J11" s="59"/>
    </row>
    <row r="12" s="1" customFormat="1" ht="35" customHeight="1" spans="1:10">
      <c r="A12" s="63" t="s">
        <v>171</v>
      </c>
      <c r="B12" s="63"/>
      <c r="C12" s="63"/>
      <c r="D12" s="63"/>
      <c r="E12" s="63"/>
      <c r="F12" s="63"/>
      <c r="G12" s="63"/>
      <c r="H12" s="63"/>
      <c r="I12" s="63"/>
      <c r="J12" s="63"/>
    </row>
    <row r="13" s="1" customFormat="1" ht="20.1" customHeight="1" spans="1:10">
      <c r="A13" s="28" t="s">
        <v>182</v>
      </c>
      <c r="B13" s="28"/>
      <c r="C13" s="28"/>
      <c r="D13" s="28"/>
      <c r="E13" s="28"/>
      <c r="F13" s="28"/>
      <c r="G13" s="28"/>
      <c r="H13" s="28"/>
      <c r="I13" s="28"/>
      <c r="J13" s="28"/>
    </row>
    <row r="14" s="47" customFormat="1" ht="18.75" spans="1:16384">
      <c r="A14" s="30"/>
      <c r="B14" s="1"/>
      <c r="C14" s="1"/>
      <c r="D14" s="6"/>
      <c r="E14" s="6"/>
      <c r="F14" s="6"/>
      <c r="G14" s="6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47" customFormat="1" ht="18.75" spans="1:16384">
      <c r="A15" s="31"/>
      <c r="B15" s="1"/>
      <c r="C15" s="1"/>
      <c r="D15" s="6"/>
      <c r="E15" s="6"/>
      <c r="F15" s="6"/>
      <c r="G15" s="6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</sheetData>
  <mergeCells count="31">
    <mergeCell ref="A1:B1"/>
    <mergeCell ref="A2:J2"/>
    <mergeCell ref="A3:J3"/>
    <mergeCell ref="C4:H4"/>
    <mergeCell ref="A12:J12"/>
    <mergeCell ref="A13:J13"/>
    <mergeCell ref="A4:A6"/>
    <mergeCell ref="A7:A8"/>
    <mergeCell ref="A10:A11"/>
    <mergeCell ref="B4:B6"/>
    <mergeCell ref="C5:C6"/>
    <mergeCell ref="D5:D6"/>
    <mergeCell ref="D7:D8"/>
    <mergeCell ref="D10:D11"/>
    <mergeCell ref="E5:E6"/>
    <mergeCell ref="E7:E8"/>
    <mergeCell ref="E10:E11"/>
    <mergeCell ref="F5:F6"/>
    <mergeCell ref="F7:F8"/>
    <mergeCell ref="F10:F11"/>
    <mergeCell ref="G7:G8"/>
    <mergeCell ref="G10:G11"/>
    <mergeCell ref="H5:H6"/>
    <mergeCell ref="H7:H8"/>
    <mergeCell ref="H10:H11"/>
    <mergeCell ref="I4:I6"/>
    <mergeCell ref="I7:I8"/>
    <mergeCell ref="I10:I11"/>
    <mergeCell ref="J4:J6"/>
    <mergeCell ref="J7:J8"/>
    <mergeCell ref="J10:J11"/>
  </mergeCells>
  <pageMargins left="0.354166666666667" right="0.2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I14" sqref="I14"/>
    </sheetView>
  </sheetViews>
  <sheetFormatPr defaultColWidth="9.64166666666667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5" width="16.425" style="6" customWidth="1"/>
    <col min="6" max="7" width="9.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.64166666666667" style="1"/>
  </cols>
  <sheetData>
    <row r="1" s="1" customFormat="1" ht="26.1" customHeight="1" spans="1:10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30" customHeight="1" spans="1:10">
      <c r="A2" s="10" t="s">
        <v>183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56" customHeight="1" spans="1:10">
      <c r="A4" s="12"/>
      <c r="B4" s="12"/>
      <c r="C4" s="13" t="s">
        <v>4</v>
      </c>
      <c r="D4" s="14" t="s">
        <v>51</v>
      </c>
      <c r="E4" s="43" t="s">
        <v>52</v>
      </c>
      <c r="F4" s="44" t="s">
        <v>10</v>
      </c>
      <c r="G4" s="34"/>
      <c r="H4" s="14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45"/>
      <c r="F5" s="12"/>
      <c r="G5" s="35" t="s">
        <v>12</v>
      </c>
      <c r="H5" s="15"/>
      <c r="I5" s="12"/>
      <c r="J5" s="12"/>
    </row>
    <row r="6" s="4" customFormat="1" ht="36" customHeight="1" spans="1:10">
      <c r="A6" s="46" t="s">
        <v>184</v>
      </c>
      <c r="B6" s="36" t="s">
        <v>59</v>
      </c>
      <c r="C6" s="36" t="s">
        <v>185</v>
      </c>
      <c r="D6" s="46">
        <v>21.61</v>
      </c>
      <c r="E6" s="46">
        <f>5.32+1.94+0.45</f>
        <v>7.71</v>
      </c>
      <c r="F6" s="46">
        <f t="shared" ref="F6:F10" si="0">G6</f>
        <v>1.25</v>
      </c>
      <c r="G6" s="46">
        <v>1.25</v>
      </c>
      <c r="H6" s="46">
        <f>D6+E6+F6</f>
        <v>30.57</v>
      </c>
      <c r="I6" s="46" t="s">
        <v>18</v>
      </c>
      <c r="J6" s="46">
        <v>0</v>
      </c>
    </row>
    <row r="7" s="4" customFormat="1" ht="36" customHeight="1" spans="1:10">
      <c r="A7" s="38"/>
      <c r="B7" s="36" t="s">
        <v>186</v>
      </c>
      <c r="C7" s="36" t="s">
        <v>112</v>
      </c>
      <c r="D7" s="38"/>
      <c r="E7" s="38"/>
      <c r="F7" s="38"/>
      <c r="G7" s="38"/>
      <c r="H7" s="38"/>
      <c r="I7" s="38"/>
      <c r="J7" s="38"/>
    </row>
    <row r="8" s="4" customFormat="1" ht="36" customHeight="1" spans="1:10">
      <c r="A8" s="36" t="s">
        <v>85</v>
      </c>
      <c r="B8" s="36" t="s">
        <v>65</v>
      </c>
      <c r="C8" s="36" t="s">
        <v>78</v>
      </c>
      <c r="D8" s="36">
        <v>10.78</v>
      </c>
      <c r="E8" s="36">
        <f>2.58+1.15</f>
        <v>3.73</v>
      </c>
      <c r="F8" s="36">
        <f t="shared" si="0"/>
        <v>0.69</v>
      </c>
      <c r="G8" s="36">
        <v>0.69</v>
      </c>
      <c r="H8" s="36">
        <f t="shared" ref="H8:H10" si="1">D8+E8+F8</f>
        <v>15.2</v>
      </c>
      <c r="I8" s="36" t="s">
        <v>18</v>
      </c>
      <c r="J8" s="36">
        <v>0</v>
      </c>
    </row>
    <row r="9" s="4" customFormat="1" ht="36" customHeight="1" spans="1:10">
      <c r="A9" s="36" t="s">
        <v>187</v>
      </c>
      <c r="B9" s="36" t="s">
        <v>65</v>
      </c>
      <c r="C9" s="36" t="s">
        <v>188</v>
      </c>
      <c r="D9" s="36">
        <v>18.21</v>
      </c>
      <c r="E9" s="36">
        <f>4.71+1.97+0.7</f>
        <v>7.38</v>
      </c>
      <c r="F9" s="36">
        <f t="shared" si="0"/>
        <v>1.19</v>
      </c>
      <c r="G9" s="36">
        <v>1.19</v>
      </c>
      <c r="H9" s="36">
        <f t="shared" si="1"/>
        <v>26.78</v>
      </c>
      <c r="I9" s="36" t="s">
        <v>18</v>
      </c>
      <c r="J9" s="36">
        <v>0</v>
      </c>
    </row>
    <row r="10" s="4" customFormat="1" ht="33" customHeight="1" spans="1:10">
      <c r="A10" s="36" t="s">
        <v>189</v>
      </c>
      <c r="B10" s="36" t="s">
        <v>190</v>
      </c>
      <c r="C10" s="36" t="s">
        <v>191</v>
      </c>
      <c r="D10" s="36">
        <v>9.45</v>
      </c>
      <c r="E10" s="36">
        <f>2.13+1+1.66</f>
        <v>4.79</v>
      </c>
      <c r="F10" s="36">
        <f t="shared" si="0"/>
        <v>0.52</v>
      </c>
      <c r="G10" s="36">
        <v>0.52</v>
      </c>
      <c r="H10" s="36">
        <f t="shared" si="1"/>
        <v>14.76</v>
      </c>
      <c r="I10" s="36" t="s">
        <v>18</v>
      </c>
      <c r="J10" s="36">
        <v>0</v>
      </c>
    </row>
    <row r="11" s="1" customFormat="1" ht="49" customHeight="1" spans="1:10">
      <c r="A11" s="28" t="s">
        <v>192</v>
      </c>
      <c r="B11" s="28"/>
      <c r="C11" s="28"/>
      <c r="D11" s="28"/>
      <c r="E11" s="28"/>
      <c r="F11" s="28"/>
      <c r="G11" s="28"/>
      <c r="H11" s="28"/>
      <c r="I11" s="28"/>
      <c r="J11" s="28"/>
    </row>
    <row r="12" ht="18.75" spans="1:1">
      <c r="A12" s="30"/>
    </row>
  </sheetData>
  <mergeCells count="21">
    <mergeCell ref="A1:J1"/>
    <mergeCell ref="A2:J2"/>
    <mergeCell ref="C3:H3"/>
    <mergeCell ref="A11:J11"/>
    <mergeCell ref="A3:A5"/>
    <mergeCell ref="A6:A7"/>
    <mergeCell ref="B3:B5"/>
    <mergeCell ref="C4:C5"/>
    <mergeCell ref="D4:D5"/>
    <mergeCell ref="D6:D7"/>
    <mergeCell ref="E4:E5"/>
    <mergeCell ref="E6:E7"/>
    <mergeCell ref="F4:F5"/>
    <mergeCell ref="F6:F7"/>
    <mergeCell ref="G6:G7"/>
    <mergeCell ref="H4:H5"/>
    <mergeCell ref="H6:H7"/>
    <mergeCell ref="I3:I5"/>
    <mergeCell ref="I6:I7"/>
    <mergeCell ref="J3:J5"/>
    <mergeCell ref="J6:J7"/>
  </mergeCells>
  <pageMargins left="0.156944444444444" right="0.196527777777778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交发集团</vt:lpstr>
      <vt:lpstr>交建</vt:lpstr>
      <vt:lpstr>交通国投</vt:lpstr>
      <vt:lpstr>铁发</vt:lpstr>
      <vt:lpstr>公交</vt:lpstr>
      <vt:lpstr>运营</vt:lpstr>
      <vt:lpstr>睿通</vt:lpstr>
      <vt:lpstr>百通</vt:lpstr>
      <vt:lpstr>环畅</vt:lpstr>
      <vt:lpstr>机场</vt:lpstr>
      <vt:lpstr>兴南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邓华榕</cp:lastModifiedBy>
  <dcterms:created xsi:type="dcterms:W3CDTF">2006-09-16T00:00:00Z</dcterms:created>
  <dcterms:modified xsi:type="dcterms:W3CDTF">2026-02-05T01:29:18Z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766642826E934CDFB390EA821D2CA07F</vt:lpwstr>
  </property>
  <property fmtid="{D5CDD505-2E9C-101B-9397-08002B2CF9AE}" pid="3" name="KSOProductBuildVer">
    <vt:lpwstr>2052-11.8.6.11829</vt:lpwstr>
  </property>
</Properties>
</file>